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95" yWindow="300" windowWidth="19770" windowHeight="8790" tabRatio="583"/>
  </bookViews>
  <sheets>
    <sheet name="RESULTAT GLOBAL" sheetId="1" r:id="rId1"/>
    <sheet name="SAISIE LIEUX DE VISITE" sheetId="2" r:id="rId2"/>
    <sheet name="Feuil1" sheetId="4" state="hidden" r:id="rId3"/>
    <sheet name="PLAN D'ACTIONS" sheetId="5" r:id="rId4"/>
  </sheets>
  <definedNames>
    <definedName name="_xlnm._FilterDatabase" localSheetId="3" hidden="1">'PLAN D''ACTIONS'!$B$3:$H$407</definedName>
    <definedName name="_xlnm._FilterDatabase" localSheetId="1" hidden="1">'SAISIE LIEUX DE VISITE'!$A$1:$R$308</definedName>
    <definedName name="LISTE">#REF!</definedName>
    <definedName name="LISTE_1">'RESULTAT GLOBAL'!$D$132:$T$145</definedName>
    <definedName name="TF_IH">#REF!</definedName>
    <definedName name="_xlnm.Print_Area" localSheetId="0">'RESULTAT GLOBAL'!$B$2:$K$96</definedName>
    <definedName name="_xlnm.Print_Area" localSheetId="1">'SAISIE LIEUX DE VISITE'!$J$1:$Q$463</definedName>
  </definedNames>
  <calcPr calcId="145621"/>
</workbook>
</file>

<file path=xl/calcChain.xml><?xml version="1.0" encoding="utf-8"?>
<calcChain xmlns="http://schemas.openxmlformats.org/spreadsheetml/2006/main">
  <c r="J361" i="2" l="1"/>
  <c r="J362" i="2" s="1"/>
  <c r="E371" i="5"/>
  <c r="D371" i="5"/>
  <c r="C371" i="5"/>
  <c r="B371" i="5"/>
  <c r="F372" i="5"/>
  <c r="E372" i="5"/>
  <c r="D372" i="5"/>
  <c r="C372" i="5"/>
  <c r="B372" i="5"/>
  <c r="A372" i="5"/>
  <c r="E373" i="5"/>
  <c r="D373" i="5"/>
  <c r="C373" i="5"/>
  <c r="B373" i="5"/>
  <c r="F373" i="5"/>
  <c r="CL377" i="2"/>
  <c r="CJ377" i="2"/>
  <c r="CH377" i="2"/>
  <c r="CD377" i="2"/>
  <c r="CB377" i="2"/>
  <c r="BZ377" i="2"/>
  <c r="BV377" i="2"/>
  <c r="BT377" i="2"/>
  <c r="BR377" i="2"/>
  <c r="T377" i="2"/>
  <c r="O377" i="2"/>
  <c r="N377" i="2"/>
  <c r="M377" i="2"/>
  <c r="G377" i="2"/>
  <c r="F377" i="2"/>
  <c r="C377" i="2"/>
  <c r="CL362" i="2"/>
  <c r="CJ362" i="2"/>
  <c r="CH362" i="2"/>
  <c r="CD362" i="2"/>
  <c r="CB362" i="2"/>
  <c r="BZ362" i="2"/>
  <c r="BV362" i="2"/>
  <c r="BT362" i="2"/>
  <c r="BR362" i="2"/>
  <c r="T362" i="2"/>
  <c r="O362" i="2"/>
  <c r="N362" i="2"/>
  <c r="M362" i="2"/>
  <c r="X362" i="2" s="1"/>
  <c r="G362" i="2"/>
  <c r="F362" i="2"/>
  <c r="C362" i="2"/>
  <c r="CL361" i="2"/>
  <c r="CJ361" i="2"/>
  <c r="CH361" i="2"/>
  <c r="CD361" i="2"/>
  <c r="CB361" i="2"/>
  <c r="BZ361" i="2"/>
  <c r="BV361" i="2"/>
  <c r="BT361" i="2"/>
  <c r="BR361" i="2"/>
  <c r="T361" i="2"/>
  <c r="O361" i="2"/>
  <c r="N361" i="2"/>
  <c r="M361" i="2"/>
  <c r="G361" i="2"/>
  <c r="F361" i="2"/>
  <c r="C361" i="2"/>
  <c r="J363" i="2" l="1"/>
  <c r="A371" i="5"/>
  <c r="V377" i="2"/>
  <c r="U377" i="2"/>
  <c r="X377" i="2"/>
  <c r="Z377" i="2" s="1"/>
  <c r="BN377" i="2" s="1"/>
  <c r="AD377" i="2"/>
  <c r="AH377" i="2"/>
  <c r="AN377" i="2"/>
  <c r="AT377" i="2"/>
  <c r="AX377" i="2"/>
  <c r="BD377" i="2"/>
  <c r="BJ377" i="2"/>
  <c r="AF377" i="2"/>
  <c r="AL377" i="2"/>
  <c r="AP377" i="2"/>
  <c r="AV377" i="2"/>
  <c r="BB377" i="2"/>
  <c r="BF377" i="2"/>
  <c r="Z362" i="2"/>
  <c r="BN362" i="2" s="1"/>
  <c r="AF362" i="2"/>
  <c r="AL362" i="2"/>
  <c r="AP362" i="2"/>
  <c r="AV362" i="2"/>
  <c r="BB362" i="2"/>
  <c r="BF362" i="2"/>
  <c r="BL362" i="2"/>
  <c r="U362" i="2"/>
  <c r="V362" i="2" s="1"/>
  <c r="BJ362" i="2" s="1"/>
  <c r="AD362" i="2"/>
  <c r="AH362" i="2"/>
  <c r="AN362" i="2"/>
  <c r="AT362" i="2"/>
  <c r="AX362" i="2"/>
  <c r="BD362" i="2"/>
  <c r="U361" i="2"/>
  <c r="V361" i="2" s="1"/>
  <c r="BJ361" i="2" s="1"/>
  <c r="X361" i="2"/>
  <c r="Z361" i="2" s="1"/>
  <c r="BN361" i="2" s="1"/>
  <c r="AD361" i="2"/>
  <c r="AH361" i="2"/>
  <c r="AN361" i="2"/>
  <c r="AT361" i="2"/>
  <c r="AX361" i="2"/>
  <c r="BD361" i="2"/>
  <c r="AF361" i="2"/>
  <c r="AL361" i="2"/>
  <c r="AP361" i="2"/>
  <c r="AV361" i="2"/>
  <c r="BB361" i="2"/>
  <c r="BF361" i="2"/>
  <c r="M246" i="2"/>
  <c r="N226" i="2"/>
  <c r="N227" i="2"/>
  <c r="N225" i="2"/>
  <c r="N222" i="2"/>
  <c r="N223" i="2"/>
  <c r="N224" i="2"/>
  <c r="N221" i="2"/>
  <c r="N220" i="2"/>
  <c r="N216" i="2"/>
  <c r="N217" i="2"/>
  <c r="N218" i="2"/>
  <c r="N219" i="2"/>
  <c r="N137" i="2"/>
  <c r="N43" i="2"/>
  <c r="N7" i="2"/>
  <c r="N215" i="2"/>
  <c r="N214" i="2"/>
  <c r="N376" i="2"/>
  <c r="F210" i="5"/>
  <c r="C210" i="5"/>
  <c r="B210" i="5"/>
  <c r="F371" i="5"/>
  <c r="M138" i="2"/>
  <c r="BL377" i="2" l="1"/>
  <c r="BL361" i="2"/>
  <c r="BR252" i="2"/>
  <c r="BT252" i="2"/>
  <c r="BV252" i="2"/>
  <c r="BZ252" i="2"/>
  <c r="CB252" i="2"/>
  <c r="CD252" i="2"/>
  <c r="I34" i="1" l="1"/>
  <c r="M248" i="2" s="1"/>
  <c r="I32" i="1"/>
  <c r="N249" i="2" s="1"/>
  <c r="M249" i="2" l="1"/>
  <c r="B303" i="5"/>
  <c r="C303" i="5"/>
  <c r="F303" i="5"/>
  <c r="B304" i="5"/>
  <c r="C304" i="5"/>
  <c r="F304" i="5"/>
  <c r="B305" i="5"/>
  <c r="C305" i="5"/>
  <c r="F305" i="5"/>
  <c r="B306" i="5"/>
  <c r="C306" i="5"/>
  <c r="F306" i="5"/>
  <c r="B307" i="5"/>
  <c r="C307" i="5"/>
  <c r="B308" i="5"/>
  <c r="C308" i="5"/>
  <c r="B309" i="5"/>
  <c r="C309" i="5"/>
  <c r="B310" i="5"/>
  <c r="C310" i="5"/>
  <c r="B311" i="5"/>
  <c r="C311" i="5"/>
  <c r="J155" i="2"/>
  <c r="M254" i="2" l="1"/>
  <c r="M255" i="2"/>
  <c r="U255" i="2" s="1"/>
  <c r="M256" i="2"/>
  <c r="U256" i="2" s="1"/>
  <c r="M257" i="2"/>
  <c r="M258" i="2"/>
  <c r="U258" i="2" s="1"/>
  <c r="M253" i="2"/>
  <c r="U253" i="2" s="1"/>
  <c r="U257" i="2"/>
  <c r="U254" i="2"/>
  <c r="M252" i="2"/>
  <c r="N252" i="2"/>
  <c r="E208" i="5" s="1"/>
  <c r="T253" i="2"/>
  <c r="T254" i="2"/>
  <c r="T255" i="2"/>
  <c r="T256" i="2"/>
  <c r="T257" i="2"/>
  <c r="T258" i="2"/>
  <c r="T259" i="2"/>
  <c r="T260" i="2"/>
  <c r="T252" i="2"/>
  <c r="N258" i="2"/>
  <c r="E187" i="5" s="1"/>
  <c r="N259" i="2"/>
  <c r="O259" i="2"/>
  <c r="M259" i="2"/>
  <c r="U259" i="2" s="1"/>
  <c r="V259" i="2" s="1"/>
  <c r="X254" i="2"/>
  <c r="Z254" i="2" s="1"/>
  <c r="X255" i="2"/>
  <c r="X256" i="2"/>
  <c r="Z256" i="2" s="1"/>
  <c r="X257" i="2"/>
  <c r="Z257" i="2" s="1"/>
  <c r="O252" i="2"/>
  <c r="N448" i="2"/>
  <c r="V254" i="2" l="1"/>
  <c r="V253" i="2"/>
  <c r="V257" i="2"/>
  <c r="V258" i="2"/>
  <c r="V256" i="2"/>
  <c r="U252" i="2"/>
  <c r="D208" i="5"/>
  <c r="X253" i="2"/>
  <c r="Z253" i="2" s="1"/>
  <c r="V255" i="2"/>
  <c r="V252" i="2"/>
  <c r="Z255" i="2"/>
  <c r="X259" i="2"/>
  <c r="Z259" i="2" s="1"/>
  <c r="X252" i="2"/>
  <c r="T448" i="2"/>
  <c r="T447" i="2"/>
  <c r="M251" i="2"/>
  <c r="B6" i="5"/>
  <c r="C6" i="5"/>
  <c r="D6" i="5"/>
  <c r="E6" i="5"/>
  <c r="F6" i="5"/>
  <c r="M208" i="2"/>
  <c r="Z252" i="2" l="1"/>
  <c r="CJ252" i="2"/>
  <c r="CH252" i="2"/>
  <c r="J8" i="2"/>
  <c r="DQ5" i="2"/>
  <c r="CL5" i="2"/>
  <c r="CJ5" i="2"/>
  <c r="CH5" i="2"/>
  <c r="CD5" i="2"/>
  <c r="CB5" i="2"/>
  <c r="BZ5" i="2"/>
  <c r="BV5" i="2"/>
  <c r="BT5" i="2"/>
  <c r="BR5" i="2"/>
  <c r="X5" i="2"/>
  <c r="U5" i="2"/>
  <c r="T5" i="2"/>
  <c r="Z5" i="2" s="1"/>
  <c r="O5" i="2"/>
  <c r="G5" i="2"/>
  <c r="BL5" i="2" s="1"/>
  <c r="F5" i="2"/>
  <c r="CL252" i="2" l="1"/>
  <c r="AH5" i="2"/>
  <c r="AN5" i="2"/>
  <c r="AT5" i="2"/>
  <c r="AX5" i="2"/>
  <c r="BD5" i="2"/>
  <c r="BJ5" i="2"/>
  <c r="BN5" i="2"/>
  <c r="V5" i="2"/>
  <c r="AD5" i="2" s="1"/>
  <c r="AF5" i="2"/>
  <c r="AL5" i="2"/>
  <c r="AP5" i="2"/>
  <c r="AV5" i="2"/>
  <c r="BB5" i="2"/>
  <c r="BF5" i="2"/>
  <c r="J22" i="2" l="1"/>
  <c r="J23" i="2"/>
  <c r="J45" i="2"/>
  <c r="J46" i="2"/>
  <c r="J50" i="2"/>
  <c r="J56" i="2"/>
  <c r="J61" i="2"/>
  <c r="J68" i="2"/>
  <c r="J69" i="2"/>
  <c r="J72" i="2"/>
  <c r="J82" i="2"/>
  <c r="J91" i="2"/>
  <c r="J92" i="2"/>
  <c r="J103" i="2"/>
  <c r="J104" i="2"/>
  <c r="J115" i="2"/>
  <c r="J120" i="2"/>
  <c r="J121" i="2"/>
  <c r="J147" i="2"/>
  <c r="J154" i="2"/>
  <c r="J170" i="2"/>
  <c r="J181" i="2"/>
  <c r="J182" i="2"/>
  <c r="J212" i="2"/>
  <c r="J213" i="2"/>
  <c r="J228" i="2"/>
  <c r="J233" i="2"/>
  <c r="J240" i="2"/>
  <c r="J241" i="2"/>
  <c r="J250" i="2"/>
  <c r="J261" i="2"/>
  <c r="J262" i="2"/>
  <c r="J268" i="2"/>
  <c r="J292" i="2"/>
  <c r="J309" i="2"/>
  <c r="J310" i="2"/>
  <c r="J317" i="2"/>
  <c r="J330" i="2"/>
  <c r="J339" i="2"/>
  <c r="J340" i="2"/>
  <c r="J352" i="2"/>
  <c r="J353" i="2"/>
  <c r="J358" i="2"/>
  <c r="J365" i="2"/>
  <c r="J367" i="2"/>
  <c r="J373" i="2"/>
  <c r="J374" i="2"/>
  <c r="J382" i="2"/>
  <c r="J387" i="2"/>
  <c r="J397" i="2"/>
  <c r="J398" i="2"/>
  <c r="J403" i="2"/>
  <c r="J411" i="2"/>
  <c r="J417" i="2"/>
  <c r="J421" i="2"/>
  <c r="J422" i="2"/>
  <c r="J425" i="2"/>
  <c r="J432" i="2"/>
  <c r="J435" i="2"/>
  <c r="J446" i="2"/>
  <c r="J453" i="2"/>
  <c r="B267" i="5"/>
  <c r="C267" i="5"/>
  <c r="D267" i="5"/>
  <c r="E267" i="5"/>
  <c r="B268" i="5"/>
  <c r="C268" i="5"/>
  <c r="D268" i="5"/>
  <c r="E268" i="5"/>
  <c r="E198" i="5"/>
  <c r="E199" i="5"/>
  <c r="E200" i="5"/>
  <c r="E201" i="5"/>
  <c r="E202" i="5"/>
  <c r="E203" i="5"/>
  <c r="E204" i="5"/>
  <c r="E205" i="5"/>
  <c r="E206" i="5"/>
  <c r="F203" i="5"/>
  <c r="B203" i="5"/>
  <c r="C203" i="5"/>
  <c r="D203" i="5"/>
  <c r="N235" i="2"/>
  <c r="E312" i="5" s="1"/>
  <c r="N236" i="2"/>
  <c r="E313" i="5" s="1"/>
  <c r="N237" i="2"/>
  <c r="E314" i="5" s="1"/>
  <c r="N238" i="2"/>
  <c r="E315" i="5" s="1"/>
  <c r="N239" i="2"/>
  <c r="N234" i="2"/>
  <c r="E311" i="5" s="1"/>
  <c r="B316" i="5"/>
  <c r="C316" i="5"/>
  <c r="E316" i="5"/>
  <c r="F316" i="5"/>
  <c r="F311" i="5"/>
  <c r="B312" i="5"/>
  <c r="C312" i="5"/>
  <c r="F312" i="5"/>
  <c r="B313" i="5"/>
  <c r="C313" i="5"/>
  <c r="F313" i="5"/>
  <c r="B314" i="5"/>
  <c r="C314" i="5"/>
  <c r="F314" i="5"/>
  <c r="B315" i="5"/>
  <c r="C315" i="5"/>
  <c r="F315" i="5"/>
  <c r="M235" i="2"/>
  <c r="D312" i="5" s="1"/>
  <c r="M236" i="2"/>
  <c r="D313" i="5" s="1"/>
  <c r="M237" i="2"/>
  <c r="D314" i="5" s="1"/>
  <c r="M238" i="2"/>
  <c r="D315" i="5" s="1"/>
  <c r="M239" i="2"/>
  <c r="D316" i="5" s="1"/>
  <c r="M234" i="2"/>
  <c r="D311" i="5" s="1"/>
  <c r="N232" i="2"/>
  <c r="E310" i="5" s="1"/>
  <c r="E239" i="5"/>
  <c r="N449" i="2"/>
  <c r="E240" i="5" s="1"/>
  <c r="N450" i="2"/>
  <c r="E241" i="5" s="1"/>
  <c r="N451" i="2"/>
  <c r="E242" i="5" s="1"/>
  <c r="N452" i="2"/>
  <c r="E243" i="5" s="1"/>
  <c r="N447" i="2"/>
  <c r="E238" i="5" s="1"/>
  <c r="B241" i="5"/>
  <c r="C241" i="5"/>
  <c r="B242" i="5"/>
  <c r="C242" i="5"/>
  <c r="B243" i="5"/>
  <c r="C243" i="5"/>
  <c r="B239" i="5"/>
  <c r="C239" i="5"/>
  <c r="B240" i="5"/>
  <c r="C240" i="5"/>
  <c r="B238" i="5"/>
  <c r="C238" i="5"/>
  <c r="B237" i="5"/>
  <c r="C237" i="5"/>
  <c r="M447" i="2"/>
  <c r="D238" i="5" l="1"/>
  <c r="X447" i="2"/>
  <c r="Z447" i="2" s="1"/>
  <c r="U447" i="2"/>
  <c r="V447" i="2" s="1"/>
  <c r="CL451" i="2"/>
  <c r="CJ451" i="2"/>
  <c r="CH451" i="2"/>
  <c r="CD451" i="2"/>
  <c r="CB451" i="2"/>
  <c r="BZ451" i="2"/>
  <c r="BV451" i="2"/>
  <c r="BT451" i="2"/>
  <c r="BR451" i="2"/>
  <c r="T451" i="2"/>
  <c r="O451" i="2"/>
  <c r="F242" i="5" s="1"/>
  <c r="M451" i="2"/>
  <c r="D242" i="5" s="1"/>
  <c r="G451" i="2"/>
  <c r="BL451" i="2" s="1"/>
  <c r="F451" i="2"/>
  <c r="C451" i="2"/>
  <c r="M450" i="2"/>
  <c r="M452" i="2"/>
  <c r="D243" i="5" s="1"/>
  <c r="M449" i="2"/>
  <c r="D240" i="5" s="1"/>
  <c r="M445" i="2"/>
  <c r="D237" i="5" s="1"/>
  <c r="M448" i="2"/>
  <c r="CL450" i="2"/>
  <c r="CJ450" i="2"/>
  <c r="CH450" i="2"/>
  <c r="CD450" i="2"/>
  <c r="CB450" i="2"/>
  <c r="BZ450" i="2"/>
  <c r="BV450" i="2"/>
  <c r="BT450" i="2"/>
  <c r="BR450" i="2"/>
  <c r="T450" i="2"/>
  <c r="X450" i="2" s="1"/>
  <c r="O450" i="2"/>
  <c r="F241" i="5" s="1"/>
  <c r="G450" i="2"/>
  <c r="BL450" i="2" s="1"/>
  <c r="F450" i="2"/>
  <c r="C450" i="2"/>
  <c r="D239" i="5" l="1"/>
  <c r="U448" i="2"/>
  <c r="X448" i="2"/>
  <c r="Z448" i="2" s="1"/>
  <c r="V448" i="2"/>
  <c r="U450" i="2"/>
  <c r="V450" i="2" s="1"/>
  <c r="BB450" i="2" s="1"/>
  <c r="D241" i="5"/>
  <c r="Z450" i="2"/>
  <c r="U451" i="2"/>
  <c r="V451" i="2" s="1"/>
  <c r="BB451" i="2" s="1"/>
  <c r="X451" i="2"/>
  <c r="Z451" i="2" s="1"/>
  <c r="BF451" i="2" s="1"/>
  <c r="AD451" i="2"/>
  <c r="AH451" i="2"/>
  <c r="AN451" i="2"/>
  <c r="AT451" i="2"/>
  <c r="AX451" i="2"/>
  <c r="BJ451" i="2"/>
  <c r="BN451" i="2"/>
  <c r="AF451" i="2"/>
  <c r="AL451" i="2"/>
  <c r="AP451" i="2"/>
  <c r="AV451" i="2"/>
  <c r="AD450" i="2"/>
  <c r="AH450" i="2"/>
  <c r="AN450" i="2"/>
  <c r="AT450" i="2"/>
  <c r="AX450" i="2"/>
  <c r="BD450" i="2"/>
  <c r="BJ450" i="2"/>
  <c r="BN450" i="2"/>
  <c r="AF450" i="2"/>
  <c r="AL450" i="2"/>
  <c r="AP450" i="2"/>
  <c r="AV450" i="2"/>
  <c r="BF450" i="2"/>
  <c r="BD451" i="2" l="1"/>
  <c r="C447" i="2"/>
  <c r="F447" i="2"/>
  <c r="G447" i="2"/>
  <c r="AF447" i="2" s="1"/>
  <c r="O447" i="2"/>
  <c r="F238" i="5" s="1"/>
  <c r="AT447" i="2"/>
  <c r="BR447" i="2"/>
  <c r="BT447" i="2"/>
  <c r="BV447" i="2"/>
  <c r="BZ447" i="2"/>
  <c r="CB447" i="2"/>
  <c r="CD447" i="2"/>
  <c r="CH447" i="2"/>
  <c r="CJ447" i="2"/>
  <c r="CL447" i="2"/>
  <c r="C448" i="2"/>
  <c r="F448" i="2"/>
  <c r="G448" i="2"/>
  <c r="AF448" i="2" s="1"/>
  <c r="O448" i="2"/>
  <c r="AD448" i="2"/>
  <c r="AH448" i="2"/>
  <c r="AN448" i="2"/>
  <c r="AT448" i="2"/>
  <c r="AX448" i="2"/>
  <c r="BD448" i="2"/>
  <c r="BJ448" i="2"/>
  <c r="BN448" i="2"/>
  <c r="BR448" i="2"/>
  <c r="BT448" i="2"/>
  <c r="BV448" i="2"/>
  <c r="BZ448" i="2"/>
  <c r="CB448" i="2"/>
  <c r="CD448" i="2"/>
  <c r="CH448" i="2"/>
  <c r="CJ448" i="2"/>
  <c r="CL448" i="2"/>
  <c r="C449" i="2"/>
  <c r="F449" i="2"/>
  <c r="G449" i="2"/>
  <c r="AF449" i="2" s="1"/>
  <c r="O449" i="2"/>
  <c r="T449" i="2"/>
  <c r="U449" i="2"/>
  <c r="X449" i="2"/>
  <c r="Z449" i="2" s="1"/>
  <c r="AH449" i="2"/>
  <c r="AT449" i="2"/>
  <c r="BN449" i="2"/>
  <c r="BR449" i="2"/>
  <c r="BT449" i="2"/>
  <c r="BV449" i="2"/>
  <c r="BZ449" i="2"/>
  <c r="CB449" i="2"/>
  <c r="CD449" i="2"/>
  <c r="CH449" i="2"/>
  <c r="CJ449" i="2"/>
  <c r="CL449" i="2"/>
  <c r="BD449" i="2" l="1"/>
  <c r="BJ449" i="2"/>
  <c r="AX449" i="2"/>
  <c r="AN449" i="2"/>
  <c r="AD449" i="2"/>
  <c r="V449" i="2"/>
  <c r="BN447" i="2"/>
  <c r="AH447" i="2"/>
  <c r="BD447" i="2"/>
  <c r="BJ447" i="2"/>
  <c r="AX447" i="2"/>
  <c r="AN447" i="2"/>
  <c r="AD447" i="2"/>
  <c r="BB447" i="2"/>
  <c r="BB448" i="2"/>
  <c r="BL449" i="2"/>
  <c r="BF449" i="2"/>
  <c r="BB449" i="2"/>
  <c r="AV449" i="2"/>
  <c r="AP449" i="2"/>
  <c r="AL449" i="2"/>
  <c r="BL448" i="2"/>
  <c r="BF448" i="2"/>
  <c r="AV448" i="2"/>
  <c r="AP448" i="2"/>
  <c r="AL448" i="2"/>
  <c r="BL447" i="2"/>
  <c r="BF447" i="2"/>
  <c r="AV447" i="2"/>
  <c r="AP447" i="2"/>
  <c r="AL447" i="2"/>
  <c r="E306" i="5" l="1"/>
  <c r="M227" i="2"/>
  <c r="D306" i="5" s="1"/>
  <c r="E305" i="5"/>
  <c r="M226" i="2"/>
  <c r="E304" i="5"/>
  <c r="M225" i="2"/>
  <c r="E303" i="5"/>
  <c r="M224" i="2"/>
  <c r="D303" i="5" s="1"/>
  <c r="CL452" i="2"/>
  <c r="CJ452" i="2"/>
  <c r="CH452" i="2"/>
  <c r="CD452" i="2"/>
  <c r="CB452" i="2"/>
  <c r="BZ452" i="2"/>
  <c r="BV452" i="2"/>
  <c r="BT452" i="2"/>
  <c r="BR452" i="2"/>
  <c r="U452" i="2"/>
  <c r="T452" i="2"/>
  <c r="O452" i="2"/>
  <c r="F243" i="5" s="1"/>
  <c r="G452" i="2"/>
  <c r="BN452" i="2" s="1"/>
  <c r="F452" i="2"/>
  <c r="C452" i="2"/>
  <c r="CL349" i="2"/>
  <c r="CJ349" i="2"/>
  <c r="CH349" i="2"/>
  <c r="CD349" i="2"/>
  <c r="CB349" i="2"/>
  <c r="BZ349" i="2"/>
  <c r="BV349" i="2"/>
  <c r="BT349" i="2"/>
  <c r="BR349" i="2"/>
  <c r="T349" i="2"/>
  <c r="O349" i="2"/>
  <c r="N349" i="2"/>
  <c r="M349" i="2"/>
  <c r="G349" i="2"/>
  <c r="F349" i="2"/>
  <c r="C349" i="2"/>
  <c r="CL226" i="2"/>
  <c r="CJ226" i="2"/>
  <c r="CH226" i="2"/>
  <c r="CD226" i="2"/>
  <c r="CB226" i="2"/>
  <c r="BZ226" i="2"/>
  <c r="BV226" i="2"/>
  <c r="BT226" i="2"/>
  <c r="BR226" i="2"/>
  <c r="T226" i="2"/>
  <c r="O226" i="2"/>
  <c r="G226" i="2"/>
  <c r="F226" i="2"/>
  <c r="C226" i="2"/>
  <c r="CL225" i="2"/>
  <c r="CJ225" i="2"/>
  <c r="CH225" i="2"/>
  <c r="CD225" i="2"/>
  <c r="CB225" i="2"/>
  <c r="BZ225" i="2"/>
  <c r="BV225" i="2"/>
  <c r="BT225" i="2"/>
  <c r="BR225" i="2"/>
  <c r="T225" i="2"/>
  <c r="O225" i="2"/>
  <c r="G225" i="2"/>
  <c r="F225" i="2"/>
  <c r="C225" i="2"/>
  <c r="X349" i="2" l="1"/>
  <c r="U225" i="2"/>
  <c r="D304" i="5"/>
  <c r="U226" i="2"/>
  <c r="D305" i="5"/>
  <c r="X225" i="2"/>
  <c r="Z225" i="2" s="1"/>
  <c r="BN225" i="2" s="1"/>
  <c r="X226" i="2"/>
  <c r="Z226" i="2" s="1"/>
  <c r="BN226" i="2" s="1"/>
  <c r="X452" i="2"/>
  <c r="Z452" i="2" s="1"/>
  <c r="AL452" i="2"/>
  <c r="AV452" i="2"/>
  <c r="AF452" i="2"/>
  <c r="AP452" i="2"/>
  <c r="BL452" i="2"/>
  <c r="V452" i="2"/>
  <c r="AD452" i="2"/>
  <c r="AH452" i="2"/>
  <c r="AN452" i="2"/>
  <c r="AT452" i="2"/>
  <c r="AX452" i="2"/>
  <c r="BJ452" i="2"/>
  <c r="Z349" i="2"/>
  <c r="BN349" i="2" s="1"/>
  <c r="AF349" i="2"/>
  <c r="AL349" i="2"/>
  <c r="AP349" i="2"/>
  <c r="AV349" i="2"/>
  <c r="BB349" i="2"/>
  <c r="BF349" i="2"/>
  <c r="BL349" i="2"/>
  <c r="U349" i="2"/>
  <c r="V349" i="2" s="1"/>
  <c r="BJ349" i="2" s="1"/>
  <c r="AD349" i="2"/>
  <c r="AH349" i="2"/>
  <c r="AN349" i="2"/>
  <c r="AT349" i="2"/>
  <c r="AX349" i="2"/>
  <c r="BD349" i="2"/>
  <c r="AD226" i="2"/>
  <c r="AH226" i="2"/>
  <c r="AN226" i="2"/>
  <c r="AT226" i="2"/>
  <c r="AX226" i="2"/>
  <c r="BD226" i="2"/>
  <c r="V226" i="2"/>
  <c r="BJ226" i="2" s="1"/>
  <c r="AF226" i="2"/>
  <c r="AL226" i="2"/>
  <c r="AP226" i="2"/>
  <c r="AV226" i="2"/>
  <c r="BB226" i="2"/>
  <c r="BF226" i="2"/>
  <c r="V225" i="2"/>
  <c r="AF225" i="2"/>
  <c r="AL225" i="2"/>
  <c r="AP225" i="2"/>
  <c r="AV225" i="2"/>
  <c r="BB225" i="2"/>
  <c r="BF225" i="2"/>
  <c r="BL225" i="2"/>
  <c r="AD225" i="2"/>
  <c r="AH225" i="2"/>
  <c r="AN225" i="2"/>
  <c r="AT225" i="2"/>
  <c r="AX225" i="2"/>
  <c r="BD225" i="2"/>
  <c r="BJ225" i="2"/>
  <c r="BB452" i="2" l="1"/>
  <c r="BF452" i="2"/>
  <c r="BL226" i="2"/>
  <c r="BD452" i="2"/>
  <c r="CL239" i="2" l="1"/>
  <c r="CJ239" i="2"/>
  <c r="CH239" i="2"/>
  <c r="CD239" i="2"/>
  <c r="CB239" i="2"/>
  <c r="BZ239" i="2"/>
  <c r="BV239" i="2"/>
  <c r="BT239" i="2"/>
  <c r="BR239" i="2"/>
  <c r="U239" i="2"/>
  <c r="T239" i="2"/>
  <c r="O239" i="2"/>
  <c r="G239" i="2"/>
  <c r="F239" i="2"/>
  <c r="C239" i="2"/>
  <c r="CL238" i="2"/>
  <c r="CJ238" i="2"/>
  <c r="CH238" i="2"/>
  <c r="CD238" i="2"/>
  <c r="CB238" i="2"/>
  <c r="BZ238" i="2"/>
  <c r="BV238" i="2"/>
  <c r="BT238" i="2"/>
  <c r="BR238" i="2"/>
  <c r="U238" i="2"/>
  <c r="T238" i="2"/>
  <c r="O238" i="2"/>
  <c r="G238" i="2"/>
  <c r="F238" i="2"/>
  <c r="C238" i="2"/>
  <c r="CL237" i="2"/>
  <c r="CJ237" i="2"/>
  <c r="CH237" i="2"/>
  <c r="CD237" i="2"/>
  <c r="CB237" i="2"/>
  <c r="BZ237" i="2"/>
  <c r="BV237" i="2"/>
  <c r="BT237" i="2"/>
  <c r="BR237" i="2"/>
  <c r="U237" i="2"/>
  <c r="T237" i="2"/>
  <c r="O237" i="2"/>
  <c r="G237" i="2"/>
  <c r="F237" i="2"/>
  <c r="C237" i="2"/>
  <c r="CL168" i="2"/>
  <c r="CJ168" i="2"/>
  <c r="CH168" i="2"/>
  <c r="CD168" i="2"/>
  <c r="CB168" i="2"/>
  <c r="BZ168" i="2"/>
  <c r="BV168" i="2"/>
  <c r="BT168" i="2"/>
  <c r="BR168" i="2"/>
  <c r="X168" i="2"/>
  <c r="U168" i="2"/>
  <c r="T168" i="2"/>
  <c r="Z168" i="2" s="1"/>
  <c r="O168" i="2"/>
  <c r="G168" i="2"/>
  <c r="BN168" i="2" s="1"/>
  <c r="F168" i="2"/>
  <c r="C168" i="2"/>
  <c r="CL169" i="2"/>
  <c r="CJ169" i="2"/>
  <c r="CH169" i="2"/>
  <c r="CD169" i="2"/>
  <c r="CB169" i="2"/>
  <c r="BZ169" i="2"/>
  <c r="BV169" i="2"/>
  <c r="BT169" i="2"/>
  <c r="BR169" i="2"/>
  <c r="X169" i="2"/>
  <c r="U169" i="2"/>
  <c r="T169" i="2"/>
  <c r="Z169" i="2" s="1"/>
  <c r="O169" i="2"/>
  <c r="G169" i="2"/>
  <c r="BN169" i="2" s="1"/>
  <c r="F169" i="2"/>
  <c r="C169" i="2"/>
  <c r="CL236" i="2"/>
  <c r="CJ236" i="2"/>
  <c r="CH236" i="2"/>
  <c r="CD236" i="2"/>
  <c r="CB236" i="2"/>
  <c r="BZ236" i="2"/>
  <c r="BV236" i="2"/>
  <c r="BT236" i="2"/>
  <c r="BR236" i="2"/>
  <c r="U236" i="2"/>
  <c r="T236" i="2"/>
  <c r="O236" i="2"/>
  <c r="G236" i="2"/>
  <c r="F236" i="2"/>
  <c r="C236" i="2"/>
  <c r="CL235" i="2"/>
  <c r="CJ235" i="2"/>
  <c r="CH235" i="2"/>
  <c r="CD235" i="2"/>
  <c r="CB235" i="2"/>
  <c r="BZ235" i="2"/>
  <c r="BV235" i="2"/>
  <c r="BT235" i="2"/>
  <c r="BR235" i="2"/>
  <c r="U235" i="2"/>
  <c r="T235" i="2"/>
  <c r="O235" i="2"/>
  <c r="G235" i="2"/>
  <c r="F235" i="2"/>
  <c r="C235" i="2"/>
  <c r="CD158" i="2"/>
  <c r="CB158" i="2"/>
  <c r="BZ158" i="2"/>
  <c r="BV158" i="2"/>
  <c r="BT158" i="2"/>
  <c r="BR158" i="2"/>
  <c r="X158" i="2"/>
  <c r="CJ158" i="2" s="1"/>
  <c r="U158" i="2"/>
  <c r="T158" i="2"/>
  <c r="O158" i="2"/>
  <c r="G158" i="2"/>
  <c r="BL158" i="2" s="1"/>
  <c r="F158" i="2"/>
  <c r="C158" i="2"/>
  <c r="CL234" i="2"/>
  <c r="CJ234" i="2"/>
  <c r="CH234" i="2"/>
  <c r="CD234" i="2"/>
  <c r="CB234" i="2"/>
  <c r="BZ234" i="2"/>
  <c r="BV234" i="2"/>
  <c r="BT234" i="2"/>
  <c r="BR234" i="2"/>
  <c r="U234" i="2"/>
  <c r="T234" i="2"/>
  <c r="X234" i="2" s="1"/>
  <c r="O234" i="2"/>
  <c r="G234" i="2"/>
  <c r="F234" i="2"/>
  <c r="C234" i="2"/>
  <c r="CL227" i="2"/>
  <c r="CJ227" i="2"/>
  <c r="CH227" i="2"/>
  <c r="CD227" i="2"/>
  <c r="CB227" i="2"/>
  <c r="BZ227" i="2"/>
  <c r="BV227" i="2"/>
  <c r="BT227" i="2"/>
  <c r="BR227" i="2"/>
  <c r="U227" i="2"/>
  <c r="T227" i="2"/>
  <c r="X227" i="2" s="1"/>
  <c r="O227" i="2"/>
  <c r="G227" i="2"/>
  <c r="F227" i="2"/>
  <c r="C227" i="2"/>
  <c r="CL224" i="2"/>
  <c r="CJ224" i="2"/>
  <c r="CH224" i="2"/>
  <c r="CD224" i="2"/>
  <c r="CB224" i="2"/>
  <c r="BZ224" i="2"/>
  <c r="BV224" i="2"/>
  <c r="BT224" i="2"/>
  <c r="BR224" i="2"/>
  <c r="U224" i="2"/>
  <c r="T224" i="2"/>
  <c r="O224" i="2"/>
  <c r="G224" i="2"/>
  <c r="F224" i="2"/>
  <c r="C224" i="2"/>
  <c r="Z158" i="2" l="1"/>
  <c r="CL158" i="2" s="1"/>
  <c r="X224" i="2"/>
  <c r="Z224" i="2" s="1"/>
  <c r="BN224" i="2" s="1"/>
  <c r="X235" i="2"/>
  <c r="Z235" i="2" s="1"/>
  <c r="BN235" i="2" s="1"/>
  <c r="X236" i="2"/>
  <c r="BL236" i="2" s="1"/>
  <c r="X237" i="2"/>
  <c r="Z237" i="2" s="1"/>
  <c r="BN237" i="2" s="1"/>
  <c r="X238" i="2"/>
  <c r="BL238" i="2" s="1"/>
  <c r="X239" i="2"/>
  <c r="Z239" i="2" s="1"/>
  <c r="BN239" i="2" s="1"/>
  <c r="Z227" i="2"/>
  <c r="BN227" i="2" s="1"/>
  <c r="AF227" i="2"/>
  <c r="AF239" i="2"/>
  <c r="AP239" i="2"/>
  <c r="BB239" i="2"/>
  <c r="BL239" i="2"/>
  <c r="AL239" i="2"/>
  <c r="AV239" i="2"/>
  <c r="BF239" i="2"/>
  <c r="AD238" i="2"/>
  <c r="AH238" i="2"/>
  <c r="AN238" i="2"/>
  <c r="AT238" i="2"/>
  <c r="AX238" i="2"/>
  <c r="BD238" i="2"/>
  <c r="V239" i="2"/>
  <c r="V238" i="2"/>
  <c r="BJ238" i="2" s="1"/>
  <c r="AF238" i="2"/>
  <c r="AL238" i="2"/>
  <c r="AP238" i="2"/>
  <c r="AV238" i="2"/>
  <c r="BB238" i="2"/>
  <c r="BF238" i="2"/>
  <c r="AD239" i="2"/>
  <c r="AH239" i="2"/>
  <c r="AN239" i="2"/>
  <c r="AT239" i="2"/>
  <c r="AX239" i="2"/>
  <c r="BD239" i="2"/>
  <c r="BJ239" i="2"/>
  <c r="AD237" i="2"/>
  <c r="AH237" i="2"/>
  <c r="AN237" i="2"/>
  <c r="AT237" i="2"/>
  <c r="AX237" i="2"/>
  <c r="BD237" i="2"/>
  <c r="V237" i="2"/>
  <c r="BJ237" i="2" s="1"/>
  <c r="AF237" i="2"/>
  <c r="AL237" i="2"/>
  <c r="AP237" i="2"/>
  <c r="AV237" i="2"/>
  <c r="BB237" i="2"/>
  <c r="BF237" i="2"/>
  <c r="BB227" i="2"/>
  <c r="AP227" i="2"/>
  <c r="BL227" i="2"/>
  <c r="AL227" i="2"/>
  <c r="AV227" i="2"/>
  <c r="BF227" i="2"/>
  <c r="V168" i="2"/>
  <c r="AF168" i="2"/>
  <c r="AL168" i="2"/>
  <c r="AP168" i="2"/>
  <c r="AV168" i="2"/>
  <c r="BB168" i="2"/>
  <c r="BF168" i="2"/>
  <c r="BL168" i="2"/>
  <c r="AD168" i="2"/>
  <c r="AH168" i="2"/>
  <c r="AN168" i="2"/>
  <c r="AT168" i="2"/>
  <c r="AX168" i="2"/>
  <c r="BD168" i="2"/>
  <c r="BJ168" i="2"/>
  <c r="V169" i="2"/>
  <c r="AF169" i="2"/>
  <c r="AL169" i="2"/>
  <c r="AP169" i="2"/>
  <c r="AV169" i="2"/>
  <c r="BB169" i="2"/>
  <c r="BF169" i="2"/>
  <c r="BL169" i="2"/>
  <c r="AD169" i="2"/>
  <c r="AH169" i="2"/>
  <c r="AN169" i="2"/>
  <c r="AT169" i="2"/>
  <c r="AX169" i="2"/>
  <c r="BD169" i="2"/>
  <c r="BJ169" i="2"/>
  <c r="Z234" i="2"/>
  <c r="BN234" i="2" s="1"/>
  <c r="AD236" i="2"/>
  <c r="AH236" i="2"/>
  <c r="AN236" i="2"/>
  <c r="AT236" i="2"/>
  <c r="AX236" i="2"/>
  <c r="BD236" i="2"/>
  <c r="V236" i="2"/>
  <c r="BJ236" i="2" s="1"/>
  <c r="AF236" i="2"/>
  <c r="AL236" i="2"/>
  <c r="AP236" i="2"/>
  <c r="AV236" i="2"/>
  <c r="BB236" i="2"/>
  <c r="BF236" i="2"/>
  <c r="V235" i="2"/>
  <c r="AF235" i="2"/>
  <c r="AL235" i="2"/>
  <c r="AP235" i="2"/>
  <c r="AV235" i="2"/>
  <c r="BB235" i="2"/>
  <c r="BF235" i="2"/>
  <c r="AD235" i="2"/>
  <c r="AH235" i="2"/>
  <c r="AN235" i="2"/>
  <c r="AT235" i="2"/>
  <c r="AX235" i="2"/>
  <c r="BD235" i="2"/>
  <c r="BJ235" i="2"/>
  <c r="AH158" i="2"/>
  <c r="AN158" i="2"/>
  <c r="AX158" i="2"/>
  <c r="BD158" i="2"/>
  <c r="BJ158" i="2"/>
  <c r="BN158" i="2"/>
  <c r="V158" i="2"/>
  <c r="AF158" i="2"/>
  <c r="AL158" i="2"/>
  <c r="AP158" i="2"/>
  <c r="AV158" i="2"/>
  <c r="BB158" i="2"/>
  <c r="BF158" i="2"/>
  <c r="V234" i="2"/>
  <c r="AF234" i="2"/>
  <c r="AL234" i="2"/>
  <c r="AP234" i="2"/>
  <c r="AV234" i="2"/>
  <c r="BB234" i="2"/>
  <c r="BF234" i="2"/>
  <c r="BL234" i="2"/>
  <c r="AD234" i="2"/>
  <c r="AH234" i="2"/>
  <c r="AN234" i="2"/>
  <c r="AT234" i="2"/>
  <c r="AX234" i="2"/>
  <c r="BD234" i="2"/>
  <c r="BJ234" i="2"/>
  <c r="V227" i="2"/>
  <c r="BJ227" i="2" s="1"/>
  <c r="AD227" i="2"/>
  <c r="AH227" i="2"/>
  <c r="AN227" i="2"/>
  <c r="AT227" i="2"/>
  <c r="AX227" i="2"/>
  <c r="BD227" i="2"/>
  <c r="V224" i="2"/>
  <c r="AF224" i="2"/>
  <c r="AL224" i="2"/>
  <c r="AP224" i="2"/>
  <c r="AV224" i="2"/>
  <c r="BB224" i="2"/>
  <c r="BF224" i="2"/>
  <c r="AD224" i="2"/>
  <c r="AH224" i="2"/>
  <c r="AN224" i="2"/>
  <c r="AT224" i="2"/>
  <c r="AX224" i="2"/>
  <c r="BD224" i="2"/>
  <c r="BJ224" i="2"/>
  <c r="BL224" i="2" l="1"/>
  <c r="BL235" i="2"/>
  <c r="AD158" i="2"/>
  <c r="CH158" i="2"/>
  <c r="Z238" i="2"/>
  <c r="BN238" i="2" s="1"/>
  <c r="BL237" i="2"/>
  <c r="Z236" i="2"/>
  <c r="BN236" i="2" s="1"/>
  <c r="AT158" i="2"/>
  <c r="D251" i="2" l="1"/>
  <c r="D246" i="2"/>
  <c r="C184" i="2" l="1"/>
  <c r="C124" i="2"/>
  <c r="O9" i="2"/>
  <c r="O6" i="2"/>
  <c r="O7" i="2"/>
  <c r="O8" i="2"/>
  <c r="O10" i="2"/>
  <c r="O11" i="2"/>
  <c r="O12" i="2"/>
  <c r="O13" i="2"/>
  <c r="O14" i="2"/>
  <c r="O15" i="2"/>
  <c r="O16" i="2"/>
  <c r="O17" i="2"/>
  <c r="O18" i="2"/>
  <c r="O19" i="2"/>
  <c r="O20" i="2"/>
  <c r="O21" i="2"/>
  <c r="O22" i="2"/>
  <c r="O23" i="2"/>
  <c r="O24" i="2"/>
  <c r="O25" i="2"/>
  <c r="O26" i="2"/>
  <c r="O27" i="2"/>
  <c r="O28" i="2"/>
  <c r="O29" i="2"/>
  <c r="O30" i="2"/>
  <c r="O31" i="2"/>
  <c r="O32" i="2"/>
  <c r="O33" i="2"/>
  <c r="O34" i="2"/>
  <c r="N260" i="2" l="1"/>
  <c r="E210" i="5" s="1"/>
  <c r="M260" i="2"/>
  <c r="D210" i="5" s="1"/>
  <c r="M218" i="2"/>
  <c r="CD260" i="2"/>
  <c r="CB260" i="2"/>
  <c r="BZ260" i="2"/>
  <c r="BV260" i="2"/>
  <c r="BT260" i="2"/>
  <c r="BR260" i="2"/>
  <c r="O260" i="2"/>
  <c r="G260" i="2"/>
  <c r="BN260" i="2" s="1"/>
  <c r="F260" i="2"/>
  <c r="C260" i="2"/>
  <c r="X260" i="2" l="1"/>
  <c r="CJ260" i="2" s="1"/>
  <c r="U260" i="2"/>
  <c r="V260" i="2" s="1"/>
  <c r="Z260" i="2"/>
  <c r="AX260" i="2" s="1"/>
  <c r="AF260" i="2"/>
  <c r="AL260" i="2"/>
  <c r="AP260" i="2"/>
  <c r="AV260" i="2"/>
  <c r="BB260" i="2"/>
  <c r="BF260" i="2"/>
  <c r="BL260" i="2"/>
  <c r="AD260" i="2"/>
  <c r="AH260" i="2"/>
  <c r="AN260" i="2"/>
  <c r="BD260" i="2"/>
  <c r="BJ260" i="2"/>
  <c r="CL260" i="2" l="1"/>
  <c r="CH260" i="2"/>
  <c r="AT260" i="2"/>
  <c r="F398" i="5" l="1"/>
  <c r="F399" i="5"/>
  <c r="F400" i="5"/>
  <c r="F401" i="5"/>
  <c r="F402" i="5"/>
  <c r="F403" i="5"/>
  <c r="F404" i="5"/>
  <c r="F405" i="5"/>
  <c r="F406" i="5"/>
  <c r="F407" i="5"/>
  <c r="F395" i="5"/>
  <c r="F396" i="5"/>
  <c r="F397" i="5"/>
  <c r="F390" i="5"/>
  <c r="F391" i="5"/>
  <c r="F392" i="5"/>
  <c r="F393" i="5"/>
  <c r="F394" i="5"/>
  <c r="F383" i="5"/>
  <c r="F384" i="5"/>
  <c r="F385" i="5"/>
  <c r="F386" i="5"/>
  <c r="F387" i="5"/>
  <c r="F388" i="5"/>
  <c r="F389" i="5"/>
  <c r="F379" i="5"/>
  <c r="F380" i="5"/>
  <c r="F381" i="5"/>
  <c r="F382" i="5"/>
  <c r="F378" i="5"/>
  <c r="F374" i="5"/>
  <c r="F375" i="5"/>
  <c r="F376" i="5"/>
  <c r="F377" i="5"/>
  <c r="F370" i="5"/>
  <c r="F369" i="5"/>
  <c r="F361" i="5"/>
  <c r="F362" i="5"/>
  <c r="F363" i="5"/>
  <c r="F364" i="5"/>
  <c r="F365" i="5"/>
  <c r="F366" i="5"/>
  <c r="F367" i="5"/>
  <c r="F368" i="5"/>
  <c r="F350" i="5"/>
  <c r="F351" i="5"/>
  <c r="F352" i="5"/>
  <c r="F353" i="5"/>
  <c r="F354" i="5"/>
  <c r="F355" i="5"/>
  <c r="F356" i="5"/>
  <c r="F357" i="5"/>
  <c r="F358" i="5"/>
  <c r="F359" i="5"/>
  <c r="F360" i="5"/>
  <c r="F348" i="5"/>
  <c r="F349" i="5"/>
  <c r="F345" i="5"/>
  <c r="F346" i="5"/>
  <c r="F347" i="5"/>
  <c r="F339" i="5"/>
  <c r="F340" i="5"/>
  <c r="F341" i="5"/>
  <c r="F342" i="5"/>
  <c r="F343" i="5"/>
  <c r="F344" i="5"/>
  <c r="F330" i="5"/>
  <c r="F331" i="5"/>
  <c r="F332" i="5"/>
  <c r="F333" i="5"/>
  <c r="F334" i="5"/>
  <c r="F335" i="5"/>
  <c r="F336" i="5"/>
  <c r="F337" i="5"/>
  <c r="F338" i="5"/>
  <c r="F325" i="5"/>
  <c r="F326" i="5"/>
  <c r="F327" i="5"/>
  <c r="F328" i="5"/>
  <c r="F329" i="5"/>
  <c r="F207" i="5"/>
  <c r="F317" i="5"/>
  <c r="F318" i="5"/>
  <c r="F319" i="5"/>
  <c r="F320" i="5"/>
  <c r="F321" i="5"/>
  <c r="F322" i="5"/>
  <c r="F323" i="5"/>
  <c r="F324" i="5"/>
  <c r="F298" i="5"/>
  <c r="F299" i="5"/>
  <c r="F300" i="5"/>
  <c r="F301" i="5"/>
  <c r="F302" i="5"/>
  <c r="F290" i="5"/>
  <c r="F291" i="5"/>
  <c r="F292" i="5"/>
  <c r="F293" i="5"/>
  <c r="F294" i="5"/>
  <c r="F308" i="5"/>
  <c r="F309" i="5"/>
  <c r="F295" i="5"/>
  <c r="F296" i="5"/>
  <c r="F297" i="5"/>
  <c r="F278" i="5"/>
  <c r="F279" i="5"/>
  <c r="F280" i="5"/>
  <c r="F281" i="5"/>
  <c r="F282" i="5"/>
  <c r="F283" i="5"/>
  <c r="F284" i="5"/>
  <c r="F285" i="5"/>
  <c r="F286" i="5"/>
  <c r="F287" i="5"/>
  <c r="F288" i="5"/>
  <c r="F289" i="5"/>
  <c r="F277" i="5"/>
  <c r="F275" i="5"/>
  <c r="F276" i="5"/>
  <c r="F270" i="5"/>
  <c r="F271" i="5"/>
  <c r="F272" i="5"/>
  <c r="F273" i="5"/>
  <c r="F274" i="5"/>
  <c r="F269" i="5"/>
  <c r="F266" i="5"/>
  <c r="F262" i="5"/>
  <c r="F307" i="5"/>
  <c r="F263" i="5"/>
  <c r="F264" i="5"/>
  <c r="F310" i="5"/>
  <c r="F261" i="5"/>
  <c r="F260" i="5"/>
  <c r="F254" i="5"/>
  <c r="F255" i="5"/>
  <c r="F256" i="5"/>
  <c r="F257" i="5"/>
  <c r="F258" i="5"/>
  <c r="F259" i="5"/>
  <c r="F252" i="5"/>
  <c r="F253" i="5"/>
  <c r="F251" i="5"/>
  <c r="F249" i="5"/>
  <c r="F250" i="5"/>
  <c r="F247" i="5"/>
  <c r="F248" i="5"/>
  <c r="F246" i="5"/>
  <c r="F245" i="5"/>
  <c r="B398" i="5"/>
  <c r="C398" i="5"/>
  <c r="B399" i="5"/>
  <c r="C399" i="5"/>
  <c r="B400" i="5"/>
  <c r="C400" i="5"/>
  <c r="B401" i="5"/>
  <c r="C401" i="5"/>
  <c r="B402" i="5"/>
  <c r="C402" i="5"/>
  <c r="B403" i="5"/>
  <c r="C403" i="5"/>
  <c r="B404" i="5"/>
  <c r="C404" i="5"/>
  <c r="B405" i="5"/>
  <c r="C405" i="5"/>
  <c r="B406" i="5"/>
  <c r="C406" i="5"/>
  <c r="B407" i="5"/>
  <c r="C407" i="5"/>
  <c r="B395" i="5"/>
  <c r="C395" i="5"/>
  <c r="D395" i="5"/>
  <c r="E395" i="5"/>
  <c r="B396" i="5"/>
  <c r="C396" i="5"/>
  <c r="D396" i="5"/>
  <c r="E396" i="5"/>
  <c r="B397" i="5"/>
  <c r="C397" i="5"/>
  <c r="D397" i="5"/>
  <c r="E397" i="5"/>
  <c r="B390" i="5"/>
  <c r="C390" i="5"/>
  <c r="D390" i="5"/>
  <c r="E390" i="5"/>
  <c r="B391" i="5"/>
  <c r="C391" i="5"/>
  <c r="D391" i="5"/>
  <c r="E391" i="5"/>
  <c r="B392" i="5"/>
  <c r="C392" i="5"/>
  <c r="D392" i="5"/>
  <c r="E392" i="5"/>
  <c r="B393" i="5"/>
  <c r="C393" i="5"/>
  <c r="D393" i="5"/>
  <c r="E393" i="5"/>
  <c r="B394" i="5"/>
  <c r="C394" i="5"/>
  <c r="D394" i="5"/>
  <c r="E394" i="5"/>
  <c r="B383" i="5"/>
  <c r="C383" i="5"/>
  <c r="D383" i="5"/>
  <c r="E383" i="5"/>
  <c r="B384" i="5"/>
  <c r="C384" i="5"/>
  <c r="D384" i="5"/>
  <c r="E384" i="5"/>
  <c r="B385" i="5"/>
  <c r="C385" i="5"/>
  <c r="D385" i="5"/>
  <c r="E385" i="5"/>
  <c r="B386" i="5"/>
  <c r="C386" i="5"/>
  <c r="D386" i="5"/>
  <c r="E386" i="5"/>
  <c r="B387" i="5"/>
  <c r="C387" i="5"/>
  <c r="D387" i="5"/>
  <c r="E387" i="5"/>
  <c r="B388" i="5"/>
  <c r="C388" i="5"/>
  <c r="D388" i="5"/>
  <c r="E388" i="5"/>
  <c r="B389" i="5"/>
  <c r="C389" i="5"/>
  <c r="D389" i="5"/>
  <c r="E389" i="5"/>
  <c r="B379" i="5"/>
  <c r="C379" i="5"/>
  <c r="D379" i="5"/>
  <c r="E379" i="5"/>
  <c r="B380" i="5"/>
  <c r="C380" i="5"/>
  <c r="D380" i="5"/>
  <c r="E380" i="5"/>
  <c r="B381" i="5"/>
  <c r="C381" i="5"/>
  <c r="D381" i="5"/>
  <c r="E381" i="5"/>
  <c r="B382" i="5"/>
  <c r="C382" i="5"/>
  <c r="D382" i="5"/>
  <c r="E382" i="5"/>
  <c r="B378" i="5"/>
  <c r="C378" i="5"/>
  <c r="B374" i="5"/>
  <c r="C374" i="5"/>
  <c r="B375" i="5"/>
  <c r="C375" i="5"/>
  <c r="B376" i="5"/>
  <c r="C376" i="5"/>
  <c r="B377" i="5"/>
  <c r="C377" i="5"/>
  <c r="B370" i="5"/>
  <c r="C370" i="5"/>
  <c r="B369" i="5"/>
  <c r="C369" i="5"/>
  <c r="B361" i="5"/>
  <c r="C361" i="5"/>
  <c r="B362" i="5"/>
  <c r="C362" i="5"/>
  <c r="B363" i="5"/>
  <c r="C363" i="5"/>
  <c r="B364" i="5"/>
  <c r="C364" i="5"/>
  <c r="B365" i="5"/>
  <c r="C365" i="5"/>
  <c r="B366" i="5"/>
  <c r="C366" i="5"/>
  <c r="B367" i="5"/>
  <c r="C367" i="5"/>
  <c r="B368" i="5"/>
  <c r="C368" i="5"/>
  <c r="B350" i="5"/>
  <c r="C350" i="5"/>
  <c r="B351" i="5"/>
  <c r="C351" i="5"/>
  <c r="B352" i="5"/>
  <c r="C352" i="5"/>
  <c r="B353" i="5"/>
  <c r="C353" i="5"/>
  <c r="B354" i="5"/>
  <c r="C354" i="5"/>
  <c r="B355" i="5"/>
  <c r="C355" i="5"/>
  <c r="B356" i="5"/>
  <c r="C356" i="5"/>
  <c r="B357" i="5"/>
  <c r="C357" i="5"/>
  <c r="B358" i="5"/>
  <c r="C358" i="5"/>
  <c r="B359" i="5"/>
  <c r="C359" i="5"/>
  <c r="B360" i="5"/>
  <c r="C360" i="5"/>
  <c r="B348" i="5"/>
  <c r="C348" i="5"/>
  <c r="D348" i="5"/>
  <c r="E348" i="5"/>
  <c r="B349" i="5"/>
  <c r="C349" i="5"/>
  <c r="D349" i="5"/>
  <c r="E349" i="5"/>
  <c r="B345" i="5"/>
  <c r="C345" i="5"/>
  <c r="B346" i="5"/>
  <c r="C346" i="5"/>
  <c r="B347" i="5"/>
  <c r="C347" i="5"/>
  <c r="B339" i="5"/>
  <c r="C339" i="5"/>
  <c r="B340" i="5"/>
  <c r="C340" i="5"/>
  <c r="B341" i="5"/>
  <c r="C341" i="5"/>
  <c r="B342" i="5"/>
  <c r="C342" i="5"/>
  <c r="B343" i="5"/>
  <c r="C343" i="5"/>
  <c r="B344" i="5"/>
  <c r="C344" i="5"/>
  <c r="B330" i="5"/>
  <c r="C330" i="5"/>
  <c r="B331" i="5"/>
  <c r="C331" i="5"/>
  <c r="B332" i="5"/>
  <c r="C332" i="5"/>
  <c r="B333" i="5"/>
  <c r="C333" i="5"/>
  <c r="B334" i="5"/>
  <c r="C334" i="5"/>
  <c r="B335" i="5"/>
  <c r="C335" i="5"/>
  <c r="B336" i="5"/>
  <c r="C336" i="5"/>
  <c r="B337" i="5"/>
  <c r="C337" i="5"/>
  <c r="B338" i="5"/>
  <c r="C338" i="5"/>
  <c r="B325" i="5"/>
  <c r="C325" i="5"/>
  <c r="D325" i="5"/>
  <c r="E325" i="5"/>
  <c r="B326" i="5"/>
  <c r="C326" i="5"/>
  <c r="D326" i="5"/>
  <c r="E326" i="5"/>
  <c r="B327" i="5"/>
  <c r="C327" i="5"/>
  <c r="D327" i="5"/>
  <c r="E327" i="5"/>
  <c r="B328" i="5"/>
  <c r="C328" i="5"/>
  <c r="D328" i="5"/>
  <c r="E328" i="5"/>
  <c r="B329" i="5"/>
  <c r="C329" i="5"/>
  <c r="D329" i="5"/>
  <c r="E329" i="5"/>
  <c r="B207" i="5"/>
  <c r="C207" i="5"/>
  <c r="B317" i="5"/>
  <c r="C317" i="5"/>
  <c r="D317" i="5"/>
  <c r="E317" i="5"/>
  <c r="B318" i="5"/>
  <c r="C318" i="5"/>
  <c r="D318" i="5"/>
  <c r="E318" i="5"/>
  <c r="B319" i="5"/>
  <c r="C319" i="5"/>
  <c r="D319" i="5"/>
  <c r="E319" i="5"/>
  <c r="B320" i="5"/>
  <c r="C320" i="5"/>
  <c r="D320" i="5"/>
  <c r="E320" i="5"/>
  <c r="B321" i="5"/>
  <c r="C321" i="5"/>
  <c r="D321" i="5"/>
  <c r="B322" i="5"/>
  <c r="C322" i="5"/>
  <c r="D322" i="5"/>
  <c r="E322" i="5"/>
  <c r="B323" i="5"/>
  <c r="C323" i="5"/>
  <c r="B324" i="5"/>
  <c r="C324" i="5"/>
  <c r="D324" i="5"/>
  <c r="E324" i="5"/>
  <c r="B298" i="5"/>
  <c r="C298" i="5"/>
  <c r="B299" i="5"/>
  <c r="C299" i="5"/>
  <c r="B300" i="5"/>
  <c r="C300" i="5"/>
  <c r="B301" i="5"/>
  <c r="C301" i="5"/>
  <c r="B302" i="5"/>
  <c r="C302" i="5"/>
  <c r="D302" i="5"/>
  <c r="B290" i="5"/>
  <c r="C290" i="5"/>
  <c r="B291" i="5"/>
  <c r="C291" i="5"/>
  <c r="B292" i="5"/>
  <c r="C292" i="5"/>
  <c r="B293" i="5"/>
  <c r="C293" i="5"/>
  <c r="B294" i="5"/>
  <c r="C294" i="5"/>
  <c r="B295" i="5"/>
  <c r="C295" i="5"/>
  <c r="B296" i="5"/>
  <c r="C296" i="5"/>
  <c r="B297" i="5"/>
  <c r="C29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B286" i="5"/>
  <c r="C286" i="5"/>
  <c r="B287" i="5"/>
  <c r="C287" i="5"/>
  <c r="B288" i="5"/>
  <c r="C288" i="5"/>
  <c r="B289" i="5"/>
  <c r="C289" i="5"/>
  <c r="B277" i="5"/>
  <c r="C277" i="5"/>
  <c r="D277" i="5"/>
  <c r="E277" i="5"/>
  <c r="B275" i="5"/>
  <c r="C275" i="5"/>
  <c r="D275" i="5"/>
  <c r="E275" i="5"/>
  <c r="B276" i="5"/>
  <c r="C276" i="5"/>
  <c r="D276" i="5"/>
  <c r="E276" i="5"/>
  <c r="B270" i="5"/>
  <c r="C270" i="5"/>
  <c r="D270" i="5"/>
  <c r="E270" i="5"/>
  <c r="B271" i="5"/>
  <c r="C271" i="5"/>
  <c r="D271" i="5"/>
  <c r="E271" i="5"/>
  <c r="B272" i="5"/>
  <c r="C272" i="5"/>
  <c r="B273" i="5"/>
  <c r="C273" i="5"/>
  <c r="B274" i="5"/>
  <c r="C274" i="5"/>
  <c r="B269" i="5"/>
  <c r="C269" i="5"/>
  <c r="D269" i="5"/>
  <c r="E269" i="5"/>
  <c r="B266" i="5"/>
  <c r="C266" i="5"/>
  <c r="D266" i="5"/>
  <c r="E266" i="5"/>
  <c r="B262" i="5"/>
  <c r="C262" i="5"/>
  <c r="D262" i="5"/>
  <c r="E262" i="5"/>
  <c r="B263" i="5"/>
  <c r="C263" i="5"/>
  <c r="B264" i="5"/>
  <c r="C264" i="5"/>
  <c r="B261" i="5"/>
  <c r="C261" i="5"/>
  <c r="B260" i="5"/>
  <c r="C260" i="5"/>
  <c r="B254" i="5"/>
  <c r="C254" i="5"/>
  <c r="B255" i="5"/>
  <c r="C255" i="5"/>
  <c r="B256" i="5"/>
  <c r="C256" i="5"/>
  <c r="B257" i="5"/>
  <c r="C257" i="5"/>
  <c r="B258" i="5"/>
  <c r="C258" i="5"/>
  <c r="B259" i="5"/>
  <c r="C259" i="5"/>
  <c r="B252" i="5"/>
  <c r="C252" i="5"/>
  <c r="D252" i="5"/>
  <c r="E252" i="5"/>
  <c r="B253" i="5"/>
  <c r="C253" i="5"/>
  <c r="D253" i="5"/>
  <c r="E253" i="5"/>
  <c r="B251" i="5"/>
  <c r="C251" i="5"/>
  <c r="D251" i="5"/>
  <c r="E251" i="5"/>
  <c r="B249" i="5"/>
  <c r="C249" i="5"/>
  <c r="D249" i="5"/>
  <c r="E249" i="5"/>
  <c r="B250" i="5"/>
  <c r="C250" i="5"/>
  <c r="D250" i="5"/>
  <c r="E250" i="5"/>
  <c r="B247" i="5"/>
  <c r="C247" i="5"/>
  <c r="D247" i="5"/>
  <c r="E247" i="5"/>
  <c r="B248" i="5"/>
  <c r="C248" i="5"/>
  <c r="D248" i="5"/>
  <c r="E248" i="5"/>
  <c r="B246" i="5"/>
  <c r="C246" i="5"/>
  <c r="D246" i="5"/>
  <c r="E246" i="5"/>
  <c r="B245" i="5"/>
  <c r="C245" i="5"/>
  <c r="B228" i="5"/>
  <c r="C228" i="5"/>
  <c r="D228" i="5"/>
  <c r="E228" i="5"/>
  <c r="B229" i="5"/>
  <c r="C229" i="5"/>
  <c r="D229" i="5"/>
  <c r="E229" i="5"/>
  <c r="B230" i="5"/>
  <c r="C230" i="5"/>
  <c r="D230" i="5"/>
  <c r="E230" i="5"/>
  <c r="B231" i="5"/>
  <c r="C231" i="5"/>
  <c r="D231" i="5"/>
  <c r="E231" i="5"/>
  <c r="B232" i="5"/>
  <c r="C232" i="5"/>
  <c r="D232" i="5"/>
  <c r="E232" i="5"/>
  <c r="B233" i="5"/>
  <c r="C233" i="5"/>
  <c r="D233" i="5"/>
  <c r="E233" i="5"/>
  <c r="B234" i="5"/>
  <c r="C234" i="5"/>
  <c r="D234" i="5"/>
  <c r="E234" i="5"/>
  <c r="B235" i="5"/>
  <c r="C235" i="5"/>
  <c r="D235" i="5"/>
  <c r="E235" i="5"/>
  <c r="B236" i="5"/>
  <c r="C236" i="5"/>
  <c r="D236" i="5"/>
  <c r="E236" i="5"/>
  <c r="B227" i="5"/>
  <c r="C227" i="5"/>
  <c r="D227" i="5"/>
  <c r="E227" i="5"/>
  <c r="B221" i="5"/>
  <c r="C221" i="5"/>
  <c r="D221" i="5"/>
  <c r="E221" i="5"/>
  <c r="B222" i="5"/>
  <c r="C222" i="5"/>
  <c r="D222" i="5"/>
  <c r="E222" i="5"/>
  <c r="B223" i="5"/>
  <c r="C223" i="5"/>
  <c r="D223" i="5"/>
  <c r="E223" i="5"/>
  <c r="B224" i="5"/>
  <c r="C224" i="5"/>
  <c r="D224" i="5"/>
  <c r="E224" i="5"/>
  <c r="B225" i="5"/>
  <c r="C225" i="5"/>
  <c r="D225" i="5"/>
  <c r="E225" i="5"/>
  <c r="B226" i="5"/>
  <c r="C226" i="5"/>
  <c r="D226" i="5"/>
  <c r="E226" i="5"/>
  <c r="B219" i="5"/>
  <c r="C219" i="5"/>
  <c r="D219" i="5"/>
  <c r="E219" i="5"/>
  <c r="B220" i="5"/>
  <c r="C220" i="5"/>
  <c r="D220" i="5"/>
  <c r="E220" i="5"/>
  <c r="B218" i="5"/>
  <c r="C218" i="5"/>
  <c r="D218" i="5"/>
  <c r="E218" i="5"/>
  <c r="F228" i="5"/>
  <c r="F229" i="5"/>
  <c r="F230" i="5"/>
  <c r="F231" i="5"/>
  <c r="F232" i="5"/>
  <c r="F233" i="5"/>
  <c r="F234" i="5"/>
  <c r="F235" i="5"/>
  <c r="F236" i="5"/>
  <c r="F237" i="5"/>
  <c r="F227" i="5"/>
  <c r="F221" i="5"/>
  <c r="F222" i="5"/>
  <c r="F223" i="5"/>
  <c r="F224" i="5"/>
  <c r="F225" i="5"/>
  <c r="F226" i="5"/>
  <c r="F219" i="5"/>
  <c r="F220" i="5"/>
  <c r="F218" i="5"/>
  <c r="B215" i="5"/>
  <c r="C215" i="5"/>
  <c r="B216" i="5"/>
  <c r="C216" i="5"/>
  <c r="B213" i="5"/>
  <c r="C213" i="5"/>
  <c r="B214" i="5"/>
  <c r="C214" i="5"/>
  <c r="B212" i="5"/>
  <c r="C212" i="5"/>
  <c r="B211" i="5"/>
  <c r="C211" i="5"/>
  <c r="B208" i="5"/>
  <c r="C208" i="5"/>
  <c r="B209" i="5"/>
  <c r="C209" i="5"/>
  <c r="B206" i="5"/>
  <c r="C206" i="5"/>
  <c r="D206" i="5"/>
  <c r="B204" i="5"/>
  <c r="C204" i="5"/>
  <c r="D204" i="5"/>
  <c r="B205" i="5"/>
  <c r="C205" i="5"/>
  <c r="D205" i="5"/>
  <c r="B202" i="5"/>
  <c r="C202" i="5"/>
  <c r="D202" i="5"/>
  <c r="B200" i="5"/>
  <c r="C200" i="5"/>
  <c r="D200" i="5"/>
  <c r="B201" i="5"/>
  <c r="C201" i="5"/>
  <c r="D201" i="5"/>
  <c r="B199" i="5"/>
  <c r="C199" i="5"/>
  <c r="D199" i="5"/>
  <c r="B198" i="5"/>
  <c r="C198" i="5"/>
  <c r="D198" i="5"/>
  <c r="F215" i="5"/>
  <c r="F216" i="5"/>
  <c r="F213" i="5"/>
  <c r="F214" i="5"/>
  <c r="F212" i="5"/>
  <c r="F211" i="5"/>
  <c r="F208" i="5"/>
  <c r="F209" i="5"/>
  <c r="F206" i="5"/>
  <c r="F204" i="5"/>
  <c r="F205" i="5"/>
  <c r="F202" i="5"/>
  <c r="F200" i="5"/>
  <c r="F201" i="5"/>
  <c r="F199" i="5"/>
  <c r="F198" i="5"/>
  <c r="B197" i="5"/>
  <c r="B195" i="5"/>
  <c r="C195" i="5"/>
  <c r="B196" i="5"/>
  <c r="C196" i="5"/>
  <c r="B194" i="5"/>
  <c r="C194" i="5"/>
  <c r="B193" i="5"/>
  <c r="C193" i="5"/>
  <c r="B192" i="5"/>
  <c r="C192" i="5"/>
  <c r="B190" i="5"/>
  <c r="C190" i="5"/>
  <c r="B191" i="5"/>
  <c r="C191" i="5"/>
  <c r="B189" i="5"/>
  <c r="C189" i="5"/>
  <c r="D189" i="5"/>
  <c r="E189" i="5"/>
  <c r="B188" i="5"/>
  <c r="C188" i="5"/>
  <c r="B186" i="5"/>
  <c r="C186" i="5"/>
  <c r="D186" i="5"/>
  <c r="B187" i="5"/>
  <c r="C187" i="5"/>
  <c r="B185" i="5"/>
  <c r="C185" i="5"/>
  <c r="D185" i="5"/>
  <c r="B184" i="5"/>
  <c r="C184" i="5"/>
  <c r="B183" i="5"/>
  <c r="C183" i="5"/>
  <c r="D183" i="5"/>
  <c r="E183" i="5"/>
  <c r="B182" i="5"/>
  <c r="C182" i="5"/>
  <c r="D182" i="5"/>
  <c r="E182" i="5"/>
  <c r="B181" i="5"/>
  <c r="C181" i="5"/>
  <c r="D181" i="5"/>
  <c r="E181" i="5"/>
  <c r="B180" i="5"/>
  <c r="C180" i="5"/>
  <c r="D180" i="5"/>
  <c r="E180" i="5"/>
  <c r="B179" i="5"/>
  <c r="C179" i="5"/>
  <c r="D179" i="5"/>
  <c r="E179" i="5"/>
  <c r="B178" i="5"/>
  <c r="C178" i="5"/>
  <c r="D178" i="5"/>
  <c r="E178" i="5"/>
  <c r="B177" i="5"/>
  <c r="C177" i="5"/>
  <c r="D177" i="5"/>
  <c r="E177" i="5"/>
  <c r="B176" i="5"/>
  <c r="C176" i="5"/>
  <c r="D176" i="5"/>
  <c r="E176" i="5"/>
  <c r="B175" i="5"/>
  <c r="C175" i="5"/>
  <c r="D175" i="5"/>
  <c r="E175" i="5"/>
  <c r="B174" i="5"/>
  <c r="C174" i="5"/>
  <c r="D174" i="5"/>
  <c r="E174" i="5"/>
  <c r="B173" i="5"/>
  <c r="C173" i="5"/>
  <c r="B172" i="5"/>
  <c r="C172" i="5"/>
  <c r="D172" i="5"/>
  <c r="E172" i="5"/>
  <c r="B171" i="5"/>
  <c r="C171" i="5"/>
  <c r="D171" i="5"/>
  <c r="E171" i="5"/>
  <c r="F195" i="5"/>
  <c r="F196" i="5"/>
  <c r="F194" i="5"/>
  <c r="F193" i="5"/>
  <c r="F192" i="5"/>
  <c r="F190" i="5"/>
  <c r="F191" i="5"/>
  <c r="F189" i="5"/>
  <c r="F188" i="5"/>
  <c r="F186" i="5"/>
  <c r="F187" i="5"/>
  <c r="F185" i="5"/>
  <c r="F184" i="5"/>
  <c r="F183" i="5"/>
  <c r="F182" i="5"/>
  <c r="F181" i="5"/>
  <c r="F180" i="5"/>
  <c r="F179" i="5"/>
  <c r="F178" i="5"/>
  <c r="F177" i="5"/>
  <c r="F176" i="5"/>
  <c r="F175" i="5"/>
  <c r="F174" i="5"/>
  <c r="F173" i="5"/>
  <c r="F172" i="5"/>
  <c r="F171" i="5"/>
  <c r="B170" i="5"/>
  <c r="F169" i="5"/>
  <c r="F168" i="5"/>
  <c r="F167" i="5"/>
  <c r="F166" i="5"/>
  <c r="F165" i="5"/>
  <c r="F164" i="5"/>
  <c r="F163" i="5"/>
  <c r="F162" i="5"/>
  <c r="F161" i="5"/>
  <c r="F160" i="5"/>
  <c r="F159" i="5"/>
  <c r="F158" i="5"/>
  <c r="F157" i="5"/>
  <c r="F156" i="5"/>
  <c r="F153" i="5"/>
  <c r="F154" i="5"/>
  <c r="F155" i="5"/>
  <c r="F152" i="5"/>
  <c r="F151" i="5"/>
  <c r="F150" i="5"/>
  <c r="F149" i="5"/>
  <c r="F148" i="5"/>
  <c r="F147" i="5"/>
  <c r="F146" i="5"/>
  <c r="F145" i="5"/>
  <c r="F144" i="5"/>
  <c r="F143" i="5"/>
  <c r="B169" i="5"/>
  <c r="C169" i="5"/>
  <c r="B168" i="5"/>
  <c r="C168" i="5"/>
  <c r="B167" i="5"/>
  <c r="C167" i="5"/>
  <c r="B166" i="5"/>
  <c r="C166" i="5"/>
  <c r="B165" i="5"/>
  <c r="C165" i="5"/>
  <c r="B164" i="5"/>
  <c r="C164" i="5"/>
  <c r="B163" i="5"/>
  <c r="C163" i="5"/>
  <c r="B162" i="5"/>
  <c r="C162" i="5"/>
  <c r="D162" i="5"/>
  <c r="E162" i="5"/>
  <c r="B161" i="5"/>
  <c r="C161" i="5"/>
  <c r="B160" i="5"/>
  <c r="C160" i="5"/>
  <c r="B159" i="5"/>
  <c r="C159" i="5"/>
  <c r="D159" i="5"/>
  <c r="B158" i="5"/>
  <c r="C158" i="5"/>
  <c r="D158" i="5"/>
  <c r="B157" i="5"/>
  <c r="C157" i="5"/>
  <c r="B156" i="5"/>
  <c r="C156" i="5"/>
  <c r="D156" i="5"/>
  <c r="E156" i="5"/>
  <c r="B153" i="5"/>
  <c r="C153" i="5"/>
  <c r="D153" i="5"/>
  <c r="E153" i="5"/>
  <c r="B154" i="5"/>
  <c r="C154" i="5"/>
  <c r="D154" i="5"/>
  <c r="E154" i="5"/>
  <c r="B155" i="5"/>
  <c r="C155" i="5"/>
  <c r="D155" i="5"/>
  <c r="E155" i="5"/>
  <c r="B152" i="5"/>
  <c r="C152" i="5"/>
  <c r="D152" i="5"/>
  <c r="E152" i="5"/>
  <c r="B151" i="5"/>
  <c r="C151" i="5"/>
  <c r="D151" i="5"/>
  <c r="E151" i="5"/>
  <c r="B150" i="5"/>
  <c r="C150" i="5"/>
  <c r="D150" i="5"/>
  <c r="E150" i="5"/>
  <c r="B149" i="5"/>
  <c r="C149" i="5"/>
  <c r="D149" i="5"/>
  <c r="E149" i="5"/>
  <c r="B148" i="5"/>
  <c r="C148" i="5"/>
  <c r="D148" i="5"/>
  <c r="E148" i="5"/>
  <c r="B147" i="5"/>
  <c r="C147" i="5"/>
  <c r="D147" i="5"/>
  <c r="E147" i="5"/>
  <c r="B146" i="5"/>
  <c r="C146" i="5"/>
  <c r="D146" i="5"/>
  <c r="E146" i="5"/>
  <c r="B145" i="5"/>
  <c r="C145" i="5"/>
  <c r="D145" i="5"/>
  <c r="E145" i="5"/>
  <c r="B144" i="5"/>
  <c r="C144" i="5"/>
  <c r="D144" i="5"/>
  <c r="E144" i="5"/>
  <c r="B143" i="5"/>
  <c r="C143" i="5"/>
  <c r="D143" i="5"/>
  <c r="E143" i="5"/>
  <c r="B142" i="5"/>
  <c r="B141" i="5"/>
  <c r="F140" i="5"/>
  <c r="F135" i="5"/>
  <c r="F136" i="5"/>
  <c r="F137" i="5"/>
  <c r="F138" i="5"/>
  <c r="F139" i="5"/>
  <c r="F134" i="5"/>
  <c r="F130" i="5"/>
  <c r="F131" i="5"/>
  <c r="F132" i="5"/>
  <c r="F133" i="5"/>
  <c r="F128" i="5"/>
  <c r="F129" i="5"/>
  <c r="F127" i="5"/>
  <c r="F126" i="5"/>
  <c r="F125" i="5"/>
  <c r="F122" i="5"/>
  <c r="F123" i="5"/>
  <c r="F124" i="5"/>
  <c r="F121" i="5"/>
  <c r="F108" i="5"/>
  <c r="F109" i="5"/>
  <c r="F110" i="5"/>
  <c r="F111" i="5"/>
  <c r="F112" i="5"/>
  <c r="F113" i="5"/>
  <c r="F114" i="5"/>
  <c r="F115" i="5"/>
  <c r="F116" i="5"/>
  <c r="F117" i="5"/>
  <c r="F118" i="5"/>
  <c r="F119" i="5"/>
  <c r="F120" i="5"/>
  <c r="F107" i="5"/>
  <c r="F106" i="5"/>
  <c r="F104" i="5"/>
  <c r="F105" i="5"/>
  <c r="F103" i="5"/>
  <c r="F102" i="5"/>
  <c r="F96" i="5"/>
  <c r="F97" i="5"/>
  <c r="F98" i="5"/>
  <c r="F99" i="5"/>
  <c r="F100" i="5"/>
  <c r="F101" i="5"/>
  <c r="F94" i="5"/>
  <c r="F95" i="5"/>
  <c r="F88" i="5"/>
  <c r="F89" i="5"/>
  <c r="F90" i="5"/>
  <c r="F91" i="5"/>
  <c r="F92" i="5"/>
  <c r="F93" i="5"/>
  <c r="F86" i="5"/>
  <c r="F87" i="5"/>
  <c r="F85" i="5"/>
  <c r="F80" i="5"/>
  <c r="F81" i="5"/>
  <c r="F82" i="5"/>
  <c r="F83" i="5"/>
  <c r="F84" i="5"/>
  <c r="F77" i="5"/>
  <c r="F78" i="5"/>
  <c r="F79" i="5"/>
  <c r="B140" i="5"/>
  <c r="C140" i="5"/>
  <c r="D140" i="5"/>
  <c r="E140" i="5"/>
  <c r="B135" i="5"/>
  <c r="C135" i="5"/>
  <c r="B136" i="5"/>
  <c r="C136" i="5"/>
  <c r="B137" i="5"/>
  <c r="C137" i="5"/>
  <c r="B138" i="5"/>
  <c r="C138" i="5"/>
  <c r="B139" i="5"/>
  <c r="C139" i="5"/>
  <c r="B134" i="5"/>
  <c r="C134" i="5"/>
  <c r="B130" i="5"/>
  <c r="C130" i="5"/>
  <c r="B131" i="5"/>
  <c r="C131" i="5"/>
  <c r="B132" i="5"/>
  <c r="C132" i="5"/>
  <c r="B133" i="5"/>
  <c r="C133" i="5"/>
  <c r="B128" i="5"/>
  <c r="C128" i="5"/>
  <c r="B129" i="5"/>
  <c r="C129" i="5"/>
  <c r="B127" i="5"/>
  <c r="C127" i="5"/>
  <c r="B126" i="5"/>
  <c r="C126" i="5"/>
  <c r="B125" i="5"/>
  <c r="C125" i="5"/>
  <c r="D125" i="5"/>
  <c r="E125" i="5"/>
  <c r="B122" i="5"/>
  <c r="C122" i="5"/>
  <c r="B123" i="5"/>
  <c r="C123" i="5"/>
  <c r="B124" i="5"/>
  <c r="C124" i="5"/>
  <c r="B121" i="5"/>
  <c r="C121" i="5"/>
  <c r="B108" i="5"/>
  <c r="C108" i="5"/>
  <c r="D108" i="5"/>
  <c r="E108" i="5"/>
  <c r="B109" i="5"/>
  <c r="C109" i="5"/>
  <c r="D109" i="5"/>
  <c r="E109" i="5"/>
  <c r="B110" i="5"/>
  <c r="C110" i="5"/>
  <c r="D110" i="5"/>
  <c r="E110" i="5"/>
  <c r="B111" i="5"/>
  <c r="C111" i="5"/>
  <c r="D111" i="5"/>
  <c r="E111" i="5"/>
  <c r="B112" i="5"/>
  <c r="C112" i="5"/>
  <c r="D112" i="5"/>
  <c r="E112" i="5"/>
  <c r="B113" i="5"/>
  <c r="C113" i="5"/>
  <c r="D113" i="5"/>
  <c r="E113" i="5"/>
  <c r="B114" i="5"/>
  <c r="C114" i="5"/>
  <c r="D114" i="5"/>
  <c r="E114" i="5"/>
  <c r="B115" i="5"/>
  <c r="C115" i="5"/>
  <c r="D115" i="5"/>
  <c r="E115" i="5"/>
  <c r="B116" i="5"/>
  <c r="C116" i="5"/>
  <c r="D116" i="5"/>
  <c r="E116" i="5"/>
  <c r="B117" i="5"/>
  <c r="C117" i="5"/>
  <c r="D117" i="5"/>
  <c r="E117" i="5"/>
  <c r="B118" i="5"/>
  <c r="C118" i="5"/>
  <c r="D118" i="5"/>
  <c r="E118" i="5"/>
  <c r="B119" i="5"/>
  <c r="C119" i="5"/>
  <c r="D119" i="5"/>
  <c r="E119" i="5"/>
  <c r="B120" i="5"/>
  <c r="C120" i="5"/>
  <c r="D120" i="5"/>
  <c r="E120" i="5"/>
  <c r="B107" i="5"/>
  <c r="C107" i="5"/>
  <c r="D107" i="5"/>
  <c r="E107" i="5"/>
  <c r="B106" i="5"/>
  <c r="C106" i="5"/>
  <c r="B104" i="5"/>
  <c r="C104" i="5"/>
  <c r="D104" i="5"/>
  <c r="E104" i="5"/>
  <c r="B105" i="5"/>
  <c r="C105" i="5"/>
  <c r="D105" i="5"/>
  <c r="E105" i="5"/>
  <c r="B103" i="5"/>
  <c r="C103" i="5"/>
  <c r="B102" i="5"/>
  <c r="C102" i="5"/>
  <c r="D102" i="5"/>
  <c r="E102" i="5"/>
  <c r="B96" i="5"/>
  <c r="C96" i="5"/>
  <c r="D96" i="5"/>
  <c r="E96" i="5"/>
  <c r="B97" i="5"/>
  <c r="C97" i="5"/>
  <c r="D97" i="5"/>
  <c r="E97" i="5"/>
  <c r="B98" i="5"/>
  <c r="C98" i="5"/>
  <c r="D98" i="5"/>
  <c r="E98" i="5"/>
  <c r="B99" i="5"/>
  <c r="C99" i="5"/>
  <c r="D99" i="5"/>
  <c r="E99" i="5"/>
  <c r="B100" i="5"/>
  <c r="C100" i="5"/>
  <c r="D100" i="5"/>
  <c r="E100" i="5"/>
  <c r="B101" i="5"/>
  <c r="C101" i="5"/>
  <c r="D101" i="5"/>
  <c r="E101" i="5"/>
  <c r="B94" i="5"/>
  <c r="C94" i="5"/>
  <c r="D94" i="5"/>
  <c r="E94" i="5"/>
  <c r="B95" i="5"/>
  <c r="C95" i="5"/>
  <c r="D95" i="5"/>
  <c r="E95" i="5"/>
  <c r="B88" i="5"/>
  <c r="C88" i="5"/>
  <c r="D88" i="5"/>
  <c r="E88" i="5"/>
  <c r="B89" i="5"/>
  <c r="C89" i="5"/>
  <c r="D89" i="5"/>
  <c r="E89" i="5"/>
  <c r="B90" i="5"/>
  <c r="C90" i="5"/>
  <c r="D90" i="5"/>
  <c r="E90" i="5"/>
  <c r="B91" i="5"/>
  <c r="C91" i="5"/>
  <c r="D91" i="5"/>
  <c r="E91" i="5"/>
  <c r="B92" i="5"/>
  <c r="C92" i="5"/>
  <c r="D92" i="5"/>
  <c r="E92" i="5"/>
  <c r="B93" i="5"/>
  <c r="C93" i="5"/>
  <c r="D93" i="5"/>
  <c r="E93" i="5"/>
  <c r="B86" i="5"/>
  <c r="C86" i="5"/>
  <c r="D86" i="5"/>
  <c r="E86" i="5"/>
  <c r="B87" i="5"/>
  <c r="C87" i="5"/>
  <c r="D87" i="5"/>
  <c r="E87" i="5"/>
  <c r="B85" i="5"/>
  <c r="C85" i="5"/>
  <c r="D85" i="5"/>
  <c r="E85" i="5"/>
  <c r="B80" i="5"/>
  <c r="C80" i="5"/>
  <c r="D80" i="5"/>
  <c r="E80" i="5"/>
  <c r="B81" i="5"/>
  <c r="C81" i="5"/>
  <c r="D81" i="5"/>
  <c r="E81" i="5"/>
  <c r="B82" i="5"/>
  <c r="C82" i="5"/>
  <c r="D82" i="5"/>
  <c r="E82" i="5"/>
  <c r="B83" i="5"/>
  <c r="C83" i="5"/>
  <c r="D83" i="5"/>
  <c r="E83" i="5"/>
  <c r="B84" i="5"/>
  <c r="C84" i="5"/>
  <c r="D84" i="5"/>
  <c r="E84" i="5"/>
  <c r="B77" i="5"/>
  <c r="C77" i="5"/>
  <c r="D77" i="5"/>
  <c r="E77" i="5"/>
  <c r="B78" i="5"/>
  <c r="C78" i="5"/>
  <c r="D78" i="5"/>
  <c r="E78" i="5"/>
  <c r="B79" i="5"/>
  <c r="C79" i="5"/>
  <c r="D79" i="5"/>
  <c r="E79" i="5"/>
  <c r="F72" i="5"/>
  <c r="F73" i="5"/>
  <c r="F74" i="5"/>
  <c r="F75" i="5"/>
  <c r="F71" i="5"/>
  <c r="F70" i="5"/>
  <c r="F67" i="5"/>
  <c r="F68" i="5"/>
  <c r="F69" i="5"/>
  <c r="F66" i="5"/>
  <c r="F64" i="5"/>
  <c r="F65" i="5"/>
  <c r="F63" i="5"/>
  <c r="F62" i="5"/>
  <c r="F265" i="5"/>
  <c r="F61" i="5"/>
  <c r="F60" i="5"/>
  <c r="F59" i="5"/>
  <c r="F55" i="5"/>
  <c r="F56" i="5"/>
  <c r="F57" i="5"/>
  <c r="F58" i="5"/>
  <c r="F54" i="5"/>
  <c r="F52" i="5"/>
  <c r="F53" i="5"/>
  <c r="F46" i="5"/>
  <c r="F47" i="5"/>
  <c r="F48" i="5"/>
  <c r="F49" i="5"/>
  <c r="F50" i="5"/>
  <c r="F51" i="5"/>
  <c r="F45" i="5"/>
  <c r="F44" i="5"/>
  <c r="F42" i="5"/>
  <c r="F43" i="5"/>
  <c r="F41" i="5"/>
  <c r="F40" i="5"/>
  <c r="F34" i="5"/>
  <c r="F35" i="5"/>
  <c r="F36" i="5"/>
  <c r="F37" i="5"/>
  <c r="F38" i="5"/>
  <c r="F39" i="5"/>
  <c r="F22" i="5"/>
  <c r="F23" i="5"/>
  <c r="F24" i="5"/>
  <c r="F25" i="5"/>
  <c r="F26" i="5"/>
  <c r="F27" i="5"/>
  <c r="F28" i="5"/>
  <c r="F29" i="5"/>
  <c r="F30" i="5"/>
  <c r="F31" i="5"/>
  <c r="F32" i="5"/>
  <c r="F33" i="5"/>
  <c r="F10" i="5"/>
  <c r="F11" i="5"/>
  <c r="F12" i="5"/>
  <c r="F13" i="5"/>
  <c r="F14" i="5"/>
  <c r="F15" i="5"/>
  <c r="F16" i="5"/>
  <c r="F17" i="5"/>
  <c r="F18" i="5"/>
  <c r="F19" i="5"/>
  <c r="F20" i="5"/>
  <c r="F21" i="5"/>
  <c r="F4" i="5"/>
  <c r="F5" i="5"/>
  <c r="F9" i="5"/>
  <c r="F7" i="5"/>
  <c r="F8" i="5"/>
  <c r="B72" i="5"/>
  <c r="C72" i="5"/>
  <c r="B73" i="5"/>
  <c r="C73" i="5"/>
  <c r="B74" i="5"/>
  <c r="C74" i="5"/>
  <c r="B75" i="5"/>
  <c r="C75" i="5"/>
  <c r="B71" i="5"/>
  <c r="C71" i="5"/>
  <c r="D71" i="5"/>
  <c r="E71" i="5"/>
  <c r="B70" i="5"/>
  <c r="C70" i="5"/>
  <c r="B67" i="5"/>
  <c r="C67" i="5"/>
  <c r="B68" i="5"/>
  <c r="C68" i="5"/>
  <c r="B69" i="5"/>
  <c r="C69" i="5"/>
  <c r="B66" i="5"/>
  <c r="C66" i="5"/>
  <c r="B64" i="5"/>
  <c r="C64" i="5"/>
  <c r="D64" i="5"/>
  <c r="E64" i="5"/>
  <c r="B65" i="5"/>
  <c r="C65" i="5"/>
  <c r="D65" i="5"/>
  <c r="E65" i="5"/>
  <c r="B63" i="5"/>
  <c r="C63" i="5"/>
  <c r="D63" i="5"/>
  <c r="E63" i="5"/>
  <c r="B62" i="5"/>
  <c r="C62" i="5"/>
  <c r="D62" i="5"/>
  <c r="E62" i="5"/>
  <c r="B265" i="5"/>
  <c r="C265" i="5"/>
  <c r="D265" i="5"/>
  <c r="E265" i="5"/>
  <c r="B61" i="5"/>
  <c r="C61" i="5"/>
  <c r="B60" i="5"/>
  <c r="C60" i="5"/>
  <c r="D60" i="5"/>
  <c r="E60" i="5"/>
  <c r="B59" i="5"/>
  <c r="C59" i="5"/>
  <c r="D59" i="5"/>
  <c r="E59" i="5"/>
  <c r="B55" i="5"/>
  <c r="C55" i="5"/>
  <c r="D55" i="5"/>
  <c r="E55" i="5"/>
  <c r="B56" i="5"/>
  <c r="C56" i="5"/>
  <c r="D56" i="5"/>
  <c r="E56" i="5"/>
  <c r="B57" i="5"/>
  <c r="C57" i="5"/>
  <c r="D57" i="5"/>
  <c r="E57" i="5"/>
  <c r="B58" i="5"/>
  <c r="C58" i="5"/>
  <c r="D58" i="5"/>
  <c r="E58" i="5"/>
  <c r="B54" i="5"/>
  <c r="C54" i="5"/>
  <c r="D54" i="5"/>
  <c r="E54" i="5"/>
  <c r="B52" i="5"/>
  <c r="C52" i="5"/>
  <c r="D52" i="5"/>
  <c r="E52" i="5"/>
  <c r="B53" i="5"/>
  <c r="C53" i="5"/>
  <c r="B46" i="5"/>
  <c r="C46" i="5"/>
  <c r="D46" i="5"/>
  <c r="E46" i="5"/>
  <c r="B47" i="5"/>
  <c r="C47" i="5"/>
  <c r="D47" i="5"/>
  <c r="E47" i="5"/>
  <c r="B48" i="5"/>
  <c r="C48" i="5"/>
  <c r="D48" i="5"/>
  <c r="E48" i="5"/>
  <c r="B49" i="5"/>
  <c r="C49" i="5"/>
  <c r="D49" i="5"/>
  <c r="E49" i="5"/>
  <c r="B50" i="5"/>
  <c r="C50" i="5"/>
  <c r="D50" i="5"/>
  <c r="E50" i="5"/>
  <c r="B51" i="5"/>
  <c r="C51" i="5"/>
  <c r="D51" i="5"/>
  <c r="E51" i="5"/>
  <c r="B45" i="5"/>
  <c r="C45" i="5"/>
  <c r="D45" i="5"/>
  <c r="E45" i="5"/>
  <c r="B44" i="5"/>
  <c r="C44" i="5"/>
  <c r="D44" i="5"/>
  <c r="E44" i="5"/>
  <c r="B42" i="5"/>
  <c r="C42" i="5"/>
  <c r="D42" i="5"/>
  <c r="E42" i="5"/>
  <c r="B43" i="5"/>
  <c r="C43" i="5"/>
  <c r="D43" i="5"/>
  <c r="E43" i="5"/>
  <c r="B41" i="5"/>
  <c r="C41" i="5"/>
  <c r="D41" i="5"/>
  <c r="E41" i="5"/>
  <c r="B40" i="5"/>
  <c r="C40" i="5"/>
  <c r="B34" i="5"/>
  <c r="C34" i="5"/>
  <c r="D34" i="5"/>
  <c r="E34" i="5"/>
  <c r="B35" i="5"/>
  <c r="C35" i="5"/>
  <c r="D35" i="5"/>
  <c r="E35" i="5"/>
  <c r="B36" i="5"/>
  <c r="C36" i="5"/>
  <c r="D36" i="5"/>
  <c r="E36" i="5"/>
  <c r="B37" i="5"/>
  <c r="C37" i="5"/>
  <c r="D37" i="5"/>
  <c r="E37" i="5"/>
  <c r="B38" i="5"/>
  <c r="C38" i="5"/>
  <c r="D38" i="5"/>
  <c r="E38" i="5"/>
  <c r="B39" i="5"/>
  <c r="C39" i="5"/>
  <c r="B22" i="5"/>
  <c r="C22" i="5"/>
  <c r="D22" i="5"/>
  <c r="E22" i="5"/>
  <c r="B23" i="5"/>
  <c r="C23" i="5"/>
  <c r="D23" i="5"/>
  <c r="E23" i="5"/>
  <c r="B24" i="5"/>
  <c r="C24" i="5"/>
  <c r="D24" i="5"/>
  <c r="E24" i="5"/>
  <c r="B25" i="5"/>
  <c r="C25" i="5"/>
  <c r="D25" i="5"/>
  <c r="E25" i="5"/>
  <c r="B26" i="5"/>
  <c r="C26" i="5"/>
  <c r="D26" i="5"/>
  <c r="E26" i="5"/>
  <c r="B27" i="5"/>
  <c r="C27" i="5"/>
  <c r="D27" i="5"/>
  <c r="E27" i="5"/>
  <c r="B28" i="5"/>
  <c r="C28" i="5"/>
  <c r="D28" i="5"/>
  <c r="E28" i="5"/>
  <c r="B29" i="5"/>
  <c r="C29" i="5"/>
  <c r="D29" i="5"/>
  <c r="E29" i="5"/>
  <c r="B30" i="5"/>
  <c r="C30" i="5"/>
  <c r="D30" i="5"/>
  <c r="E30" i="5"/>
  <c r="B31" i="5"/>
  <c r="C31" i="5"/>
  <c r="D31" i="5"/>
  <c r="E31" i="5"/>
  <c r="B32" i="5"/>
  <c r="C32" i="5"/>
  <c r="D32" i="5"/>
  <c r="E32" i="5"/>
  <c r="B33" i="5"/>
  <c r="C33" i="5"/>
  <c r="D33" i="5"/>
  <c r="E33" i="5"/>
  <c r="B10" i="5"/>
  <c r="C10" i="5"/>
  <c r="D10" i="5"/>
  <c r="E10" i="5"/>
  <c r="B11" i="5"/>
  <c r="C11" i="5"/>
  <c r="D11" i="5"/>
  <c r="E11" i="5"/>
  <c r="B12" i="5"/>
  <c r="C12" i="5"/>
  <c r="D12" i="5"/>
  <c r="E12" i="5"/>
  <c r="B13" i="5"/>
  <c r="C13" i="5"/>
  <c r="D13" i="5"/>
  <c r="E13" i="5"/>
  <c r="B14" i="5"/>
  <c r="C14" i="5"/>
  <c r="D14" i="5"/>
  <c r="E14" i="5"/>
  <c r="B15" i="5"/>
  <c r="C15" i="5"/>
  <c r="D15" i="5"/>
  <c r="E15" i="5"/>
  <c r="B16" i="5"/>
  <c r="C16" i="5"/>
  <c r="D16" i="5"/>
  <c r="E16" i="5"/>
  <c r="B17" i="5"/>
  <c r="C17" i="5"/>
  <c r="D17" i="5"/>
  <c r="E17" i="5"/>
  <c r="B18" i="5"/>
  <c r="C18" i="5"/>
  <c r="D18" i="5"/>
  <c r="E18" i="5"/>
  <c r="B19" i="5"/>
  <c r="C19" i="5"/>
  <c r="D19" i="5"/>
  <c r="E19" i="5"/>
  <c r="B20" i="5"/>
  <c r="C20" i="5"/>
  <c r="D20" i="5"/>
  <c r="E20" i="5"/>
  <c r="B21" i="5"/>
  <c r="C21" i="5"/>
  <c r="B4" i="5"/>
  <c r="C4" i="5"/>
  <c r="D4" i="5"/>
  <c r="E4" i="5"/>
  <c r="B5" i="5"/>
  <c r="C5" i="5"/>
  <c r="D5" i="5"/>
  <c r="E5" i="5"/>
  <c r="B9" i="5"/>
  <c r="C9" i="5"/>
  <c r="D9" i="5"/>
  <c r="E9" i="5"/>
  <c r="B7" i="5"/>
  <c r="C7" i="5"/>
  <c r="B8" i="5"/>
  <c r="C8" i="5"/>
  <c r="N454" i="2" l="1"/>
  <c r="E398" i="5" s="1"/>
  <c r="M455" i="2"/>
  <c r="D399" i="5" s="1"/>
  <c r="M454" i="2"/>
  <c r="D398" i="5" s="1"/>
  <c r="DQ212" i="2" l="1"/>
  <c r="CL212" i="2"/>
  <c r="CJ212" i="2"/>
  <c r="CH212" i="2"/>
  <c r="CD212" i="2"/>
  <c r="CB212" i="2"/>
  <c r="BZ212" i="2"/>
  <c r="BV212" i="2"/>
  <c r="BT212" i="2"/>
  <c r="BR212" i="2"/>
  <c r="O212" i="2"/>
  <c r="M205" i="2"/>
  <c r="D291" i="5" s="1"/>
  <c r="N350" i="2"/>
  <c r="E128" i="5" s="1"/>
  <c r="N356" i="2"/>
  <c r="E132" i="5" s="1"/>
  <c r="M295" i="2"/>
  <c r="M294" i="2"/>
  <c r="N294" i="2"/>
  <c r="E161" i="5" s="1"/>
  <c r="N295" i="2"/>
  <c r="E188" i="5" s="1"/>
  <c r="N296" i="2"/>
  <c r="E339" i="5" s="1"/>
  <c r="N297" i="2"/>
  <c r="E340" i="5" s="1"/>
  <c r="N298" i="2"/>
  <c r="E341" i="5" s="1"/>
  <c r="N299" i="2"/>
  <c r="E342" i="5" s="1"/>
  <c r="N300" i="2"/>
  <c r="E343" i="5" s="1"/>
  <c r="N301" i="2"/>
  <c r="E344" i="5" s="1"/>
  <c r="N302" i="2"/>
  <c r="E70" i="5" s="1"/>
  <c r="N303" i="2"/>
  <c r="E122" i="5" s="1"/>
  <c r="N304" i="2"/>
  <c r="E123" i="5" s="1"/>
  <c r="N305" i="2"/>
  <c r="E124" i="5" s="1"/>
  <c r="N293" i="2"/>
  <c r="E211" i="5" s="1"/>
  <c r="U455" i="2"/>
  <c r="N455" i="2"/>
  <c r="E399" i="5" s="1"/>
  <c r="M456" i="2"/>
  <c r="N456" i="2"/>
  <c r="E400" i="5" s="1"/>
  <c r="M457" i="2"/>
  <c r="N457" i="2"/>
  <c r="E401" i="5" s="1"/>
  <c r="M458" i="2"/>
  <c r="N458" i="2"/>
  <c r="E402" i="5" s="1"/>
  <c r="M459" i="2"/>
  <c r="N459" i="2"/>
  <c r="E403" i="5" s="1"/>
  <c r="M460" i="2"/>
  <c r="N460" i="2"/>
  <c r="E404" i="5" s="1"/>
  <c r="M461" i="2"/>
  <c r="N461" i="2"/>
  <c r="E405" i="5" s="1"/>
  <c r="M462" i="2"/>
  <c r="N462" i="2"/>
  <c r="E406" i="5" s="1"/>
  <c r="N463" i="2"/>
  <c r="E407" i="5" s="1"/>
  <c r="D407" i="5"/>
  <c r="N445" i="2"/>
  <c r="E237" i="5" s="1"/>
  <c r="N319" i="2"/>
  <c r="E350" i="5" s="1"/>
  <c r="N333" i="2"/>
  <c r="E363" i="5" s="1"/>
  <c r="N138" i="2"/>
  <c r="E255" i="5" s="1"/>
  <c r="E173" i="5"/>
  <c r="M203" i="2"/>
  <c r="D66" i="5" s="1"/>
  <c r="N203" i="2"/>
  <c r="E66" i="5" s="1"/>
  <c r="N308" i="2"/>
  <c r="E347" i="5" s="1"/>
  <c r="M308" i="2"/>
  <c r="D347" i="5" s="1"/>
  <c r="N307" i="2"/>
  <c r="E346" i="5" s="1"/>
  <c r="M307" i="2"/>
  <c r="D346" i="5" s="1"/>
  <c r="N306" i="2"/>
  <c r="E345" i="5" s="1"/>
  <c r="M306" i="2"/>
  <c r="D345" i="5" s="1"/>
  <c r="N201" i="2"/>
  <c r="E288" i="5" s="1"/>
  <c r="M201" i="2"/>
  <c r="D288" i="5" s="1"/>
  <c r="N200" i="2"/>
  <c r="E287" i="5" s="1"/>
  <c r="M200" i="2"/>
  <c r="D287" i="5" s="1"/>
  <c r="M223" i="2"/>
  <c r="M222" i="2"/>
  <c r="E68" i="5"/>
  <c r="E69" i="5"/>
  <c r="N21" i="2"/>
  <c r="E21" i="5" s="1"/>
  <c r="N6" i="2"/>
  <c r="E7" i="5" s="1"/>
  <c r="N287" i="2"/>
  <c r="E335" i="5" s="1"/>
  <c r="N286" i="2"/>
  <c r="E334" i="5" s="1"/>
  <c r="N285" i="2"/>
  <c r="E333" i="5" s="1"/>
  <c r="N284" i="2"/>
  <c r="E332" i="5" s="1"/>
  <c r="N283" i="2"/>
  <c r="E331" i="5" s="1"/>
  <c r="N282" i="2"/>
  <c r="E330" i="5" s="1"/>
  <c r="N211" i="2"/>
  <c r="E297" i="5" s="1"/>
  <c r="E106" i="5"/>
  <c r="N143" i="2"/>
  <c r="E61" i="5" s="1"/>
  <c r="D106" i="5"/>
  <c r="M211" i="2"/>
  <c r="D297" i="5" s="1"/>
  <c r="M290" i="2"/>
  <c r="M289" i="2"/>
  <c r="M288" i="2"/>
  <c r="M210" i="2"/>
  <c r="M209" i="2"/>
  <c r="M231" i="2"/>
  <c r="D309" i="5" s="1"/>
  <c r="M230" i="2"/>
  <c r="D308" i="5" s="1"/>
  <c r="M232" i="2"/>
  <c r="D310" i="5" s="1"/>
  <c r="M153" i="2"/>
  <c r="M152" i="2"/>
  <c r="N290" i="2"/>
  <c r="E338" i="5" s="1"/>
  <c r="N289" i="2"/>
  <c r="E337" i="5" s="1"/>
  <c r="N288" i="2"/>
  <c r="E336" i="5" s="1"/>
  <c r="N210" i="2"/>
  <c r="E296" i="5" s="1"/>
  <c r="N209" i="2"/>
  <c r="E295" i="5" s="1"/>
  <c r="N231" i="2"/>
  <c r="E309" i="5" s="1"/>
  <c r="N230" i="2"/>
  <c r="E308" i="5" s="1"/>
  <c r="N153" i="2"/>
  <c r="E264" i="5" s="1"/>
  <c r="N152" i="2"/>
  <c r="E263" i="5" s="1"/>
  <c r="N229" i="2"/>
  <c r="E307" i="5" s="1"/>
  <c r="N42" i="2"/>
  <c r="E39" i="5" s="1"/>
  <c r="M229" i="2"/>
  <c r="D307" i="5" s="1"/>
  <c r="M42" i="2"/>
  <c r="D39" i="5" s="1"/>
  <c r="CL394" i="2"/>
  <c r="CJ394" i="2"/>
  <c r="CH394" i="2"/>
  <c r="BV394" i="2"/>
  <c r="BT394" i="2"/>
  <c r="BR394" i="2"/>
  <c r="T394" i="2"/>
  <c r="CL393" i="2"/>
  <c r="CJ393" i="2"/>
  <c r="CH393" i="2"/>
  <c r="CD393" i="2"/>
  <c r="CB393" i="2"/>
  <c r="BZ393" i="2"/>
  <c r="T393" i="2"/>
  <c r="CL392" i="2"/>
  <c r="CJ392" i="2"/>
  <c r="CH392" i="2"/>
  <c r="BV392" i="2"/>
  <c r="BT392" i="2"/>
  <c r="BR392" i="2"/>
  <c r="T392" i="2"/>
  <c r="CL391" i="2"/>
  <c r="CJ391" i="2"/>
  <c r="CH391" i="2"/>
  <c r="CD391" i="2"/>
  <c r="CB391" i="2"/>
  <c r="BZ391" i="2"/>
  <c r="T391" i="2"/>
  <c r="CL386" i="2"/>
  <c r="CJ386" i="2"/>
  <c r="CH386" i="2"/>
  <c r="CD386" i="2"/>
  <c r="CB386" i="2"/>
  <c r="BZ386" i="2"/>
  <c r="BV386" i="2"/>
  <c r="BT386" i="2"/>
  <c r="BR386" i="2"/>
  <c r="T386" i="2"/>
  <c r="CL385" i="2"/>
  <c r="CJ385" i="2"/>
  <c r="CH385" i="2"/>
  <c r="CD385" i="2"/>
  <c r="CB385" i="2"/>
  <c r="BZ385" i="2"/>
  <c r="BV385" i="2"/>
  <c r="BT385" i="2"/>
  <c r="BR385" i="2"/>
  <c r="T385" i="2"/>
  <c r="CL384" i="2"/>
  <c r="CJ384" i="2"/>
  <c r="CH384" i="2"/>
  <c r="CD384" i="2"/>
  <c r="CB384" i="2"/>
  <c r="BZ384" i="2"/>
  <c r="BV384" i="2"/>
  <c r="BT384" i="2"/>
  <c r="BR384" i="2"/>
  <c r="T384" i="2"/>
  <c r="CL383" i="2"/>
  <c r="CJ383" i="2"/>
  <c r="CH383" i="2"/>
  <c r="CD383" i="2"/>
  <c r="CB383" i="2"/>
  <c r="BZ383" i="2"/>
  <c r="BV383" i="2"/>
  <c r="BT383" i="2"/>
  <c r="BR383" i="2"/>
  <c r="T383" i="2"/>
  <c r="CL381" i="2"/>
  <c r="CJ381" i="2"/>
  <c r="CH381" i="2"/>
  <c r="BV381" i="2"/>
  <c r="BT381" i="2"/>
  <c r="BR381" i="2"/>
  <c r="T381" i="2"/>
  <c r="CL380" i="2"/>
  <c r="CJ380" i="2"/>
  <c r="CH380" i="2"/>
  <c r="CD380" i="2"/>
  <c r="CB380" i="2"/>
  <c r="BZ380" i="2"/>
  <c r="T380" i="2"/>
  <c r="CL379" i="2"/>
  <c r="CJ379" i="2"/>
  <c r="CH379" i="2"/>
  <c r="BV379" i="2"/>
  <c r="BT379" i="2"/>
  <c r="BR379" i="2"/>
  <c r="T379" i="2"/>
  <c r="CL378" i="2"/>
  <c r="CJ378" i="2"/>
  <c r="CH378" i="2"/>
  <c r="CD378" i="2"/>
  <c r="CB378" i="2"/>
  <c r="BZ378" i="2"/>
  <c r="T378" i="2"/>
  <c r="CD376" i="2"/>
  <c r="CB376" i="2"/>
  <c r="BZ376" i="2"/>
  <c r="BV376" i="2"/>
  <c r="BT376" i="2"/>
  <c r="BR376" i="2"/>
  <c r="T376" i="2"/>
  <c r="CD375" i="2"/>
  <c r="CB375" i="2"/>
  <c r="BZ375" i="2"/>
  <c r="BV375" i="2"/>
  <c r="BT375" i="2"/>
  <c r="BR375" i="2"/>
  <c r="T375" i="2"/>
  <c r="CL369" i="2"/>
  <c r="CJ369" i="2"/>
  <c r="CH369" i="2"/>
  <c r="CD369" i="2"/>
  <c r="CB369" i="2"/>
  <c r="BZ369" i="2"/>
  <c r="BV369" i="2"/>
  <c r="BT369" i="2"/>
  <c r="BR369" i="2"/>
  <c r="T369" i="2"/>
  <c r="CL368" i="2"/>
  <c r="CJ368" i="2"/>
  <c r="CH368" i="2"/>
  <c r="CD368" i="2"/>
  <c r="CB368" i="2"/>
  <c r="BZ368" i="2"/>
  <c r="BV368" i="2"/>
  <c r="BT368" i="2"/>
  <c r="BR368" i="2"/>
  <c r="T368" i="2"/>
  <c r="CL366" i="2"/>
  <c r="CJ366" i="2"/>
  <c r="CH366" i="2"/>
  <c r="CD366" i="2"/>
  <c r="CB366" i="2"/>
  <c r="BZ366" i="2"/>
  <c r="BV366" i="2"/>
  <c r="BT366" i="2"/>
  <c r="BR366" i="2"/>
  <c r="T366" i="2"/>
  <c r="CL359" i="2"/>
  <c r="CJ359" i="2"/>
  <c r="CH359" i="2"/>
  <c r="CD359" i="2"/>
  <c r="CB359" i="2"/>
  <c r="BZ359" i="2"/>
  <c r="BV359" i="2"/>
  <c r="BT359" i="2"/>
  <c r="BR359" i="2"/>
  <c r="T359" i="2"/>
  <c r="CL355" i="2"/>
  <c r="CJ355" i="2"/>
  <c r="CH355" i="2"/>
  <c r="CD355" i="2"/>
  <c r="CB355" i="2"/>
  <c r="BZ355" i="2"/>
  <c r="BV355" i="2"/>
  <c r="BT355" i="2"/>
  <c r="BR355" i="2"/>
  <c r="T355" i="2"/>
  <c r="CL354" i="2"/>
  <c r="CJ354" i="2"/>
  <c r="CH354" i="2"/>
  <c r="CD354" i="2"/>
  <c r="CB354" i="2"/>
  <c r="BZ354" i="2"/>
  <c r="BV354" i="2"/>
  <c r="BT354" i="2"/>
  <c r="BR354" i="2"/>
  <c r="T354" i="2"/>
  <c r="CL347" i="2"/>
  <c r="CJ347" i="2"/>
  <c r="CH347" i="2"/>
  <c r="CD347" i="2"/>
  <c r="CB347" i="2"/>
  <c r="BZ347" i="2"/>
  <c r="BV347" i="2"/>
  <c r="BT347" i="2"/>
  <c r="BR347" i="2"/>
  <c r="T347" i="2"/>
  <c r="CL346" i="2"/>
  <c r="CJ346" i="2"/>
  <c r="CH346" i="2"/>
  <c r="CD346" i="2"/>
  <c r="CB346" i="2"/>
  <c r="BZ346" i="2"/>
  <c r="T346" i="2"/>
  <c r="CL345" i="2"/>
  <c r="CJ345" i="2"/>
  <c r="CH345" i="2"/>
  <c r="BV345" i="2"/>
  <c r="BT345" i="2"/>
  <c r="BR345" i="2"/>
  <c r="T345" i="2"/>
  <c r="CL344" i="2"/>
  <c r="CJ344" i="2"/>
  <c r="CH344" i="2"/>
  <c r="BV344" i="2"/>
  <c r="BT344" i="2"/>
  <c r="BR344" i="2"/>
  <c r="T344" i="2"/>
  <c r="CL343" i="2"/>
  <c r="CJ343" i="2"/>
  <c r="CH343" i="2"/>
  <c r="CD343" i="2"/>
  <c r="CB343" i="2"/>
  <c r="BZ343" i="2"/>
  <c r="T343" i="2"/>
  <c r="CD342" i="2"/>
  <c r="CB342" i="2"/>
  <c r="BZ342" i="2"/>
  <c r="BV342" i="2"/>
  <c r="BT342" i="2"/>
  <c r="BR342" i="2"/>
  <c r="T342" i="2"/>
  <c r="CL315" i="2"/>
  <c r="CJ315" i="2"/>
  <c r="CH315" i="2"/>
  <c r="BV315" i="2"/>
  <c r="BT315" i="2"/>
  <c r="BR315" i="2"/>
  <c r="X315" i="2"/>
  <c r="CB315" i="2" s="1"/>
  <c r="U315" i="2"/>
  <c r="T315" i="2"/>
  <c r="CL314" i="2"/>
  <c r="CJ314" i="2"/>
  <c r="CH314" i="2"/>
  <c r="CD314" i="2"/>
  <c r="CB314" i="2"/>
  <c r="BZ314" i="2"/>
  <c r="X314" i="2"/>
  <c r="U314" i="2"/>
  <c r="T314" i="2"/>
  <c r="CL296" i="2"/>
  <c r="CJ296" i="2"/>
  <c r="CH296" i="2"/>
  <c r="CD296" i="2"/>
  <c r="CB296" i="2"/>
  <c r="BZ296" i="2"/>
  <c r="BV296" i="2"/>
  <c r="BT296" i="2"/>
  <c r="BR296" i="2"/>
  <c r="T296" i="2"/>
  <c r="CL295" i="2"/>
  <c r="CJ295" i="2"/>
  <c r="CH295" i="2"/>
  <c r="BV295" i="2"/>
  <c r="BT295" i="2"/>
  <c r="BR295" i="2"/>
  <c r="T295" i="2"/>
  <c r="CL294" i="2"/>
  <c r="CJ294" i="2"/>
  <c r="CH294" i="2"/>
  <c r="CD294" i="2"/>
  <c r="CB294" i="2"/>
  <c r="BZ294" i="2"/>
  <c r="T294" i="2"/>
  <c r="CD293" i="2"/>
  <c r="CB293" i="2"/>
  <c r="BZ293" i="2"/>
  <c r="BV293" i="2"/>
  <c r="BT293" i="2"/>
  <c r="BR293" i="2"/>
  <c r="T293" i="2"/>
  <c r="CL274" i="2"/>
  <c r="CJ274" i="2"/>
  <c r="CH274" i="2"/>
  <c r="CD274" i="2"/>
  <c r="CB274" i="2"/>
  <c r="BZ274" i="2"/>
  <c r="BV274" i="2"/>
  <c r="BT274" i="2"/>
  <c r="BR274" i="2"/>
  <c r="X274" i="2"/>
  <c r="U274" i="2"/>
  <c r="T274" i="2"/>
  <c r="CL273" i="2"/>
  <c r="CJ273" i="2"/>
  <c r="CH273" i="2"/>
  <c r="CD273" i="2"/>
  <c r="CB273" i="2"/>
  <c r="BZ273" i="2"/>
  <c r="BV273" i="2"/>
  <c r="BT273" i="2"/>
  <c r="BR273" i="2"/>
  <c r="X273" i="2"/>
  <c r="U273" i="2"/>
  <c r="T273" i="2"/>
  <c r="CL257" i="2"/>
  <c r="CJ257" i="2"/>
  <c r="CH257" i="2"/>
  <c r="BV257" i="2"/>
  <c r="BT257" i="2"/>
  <c r="BR257" i="2"/>
  <c r="CL256" i="2"/>
  <c r="CJ256" i="2"/>
  <c r="CH256" i="2"/>
  <c r="CD256" i="2"/>
  <c r="CB256" i="2"/>
  <c r="BZ256" i="2"/>
  <c r="CL255" i="2"/>
  <c r="CJ255" i="2"/>
  <c r="CH255" i="2"/>
  <c r="BV255" i="2"/>
  <c r="BT255" i="2"/>
  <c r="BR255" i="2"/>
  <c r="CL254" i="2"/>
  <c r="CJ254" i="2"/>
  <c r="CH254" i="2"/>
  <c r="CD254" i="2"/>
  <c r="CB254" i="2"/>
  <c r="BZ254" i="2"/>
  <c r="CL242" i="2"/>
  <c r="CJ242" i="2"/>
  <c r="CH242" i="2"/>
  <c r="CD242" i="2"/>
  <c r="CB242" i="2"/>
  <c r="BZ242" i="2"/>
  <c r="BV242" i="2"/>
  <c r="BT242" i="2"/>
  <c r="BR242" i="2"/>
  <c r="X242" i="2"/>
  <c r="U242" i="2"/>
  <c r="T242" i="2"/>
  <c r="CL223" i="2"/>
  <c r="CJ223" i="2"/>
  <c r="CH223" i="2"/>
  <c r="CD223" i="2"/>
  <c r="CB223" i="2"/>
  <c r="BZ223" i="2"/>
  <c r="T223" i="2"/>
  <c r="CL222" i="2"/>
  <c r="CJ222" i="2"/>
  <c r="CH222" i="2"/>
  <c r="BV222" i="2"/>
  <c r="BT222" i="2"/>
  <c r="BR222" i="2"/>
  <c r="T222" i="2"/>
  <c r="CL218" i="2"/>
  <c r="CJ218" i="2"/>
  <c r="CH218" i="2"/>
  <c r="CD218" i="2"/>
  <c r="CB218" i="2"/>
  <c r="BZ218" i="2"/>
  <c r="BV218" i="2"/>
  <c r="BT218" i="2"/>
  <c r="BR218" i="2"/>
  <c r="T218" i="2"/>
  <c r="CL216" i="2"/>
  <c r="CJ216" i="2"/>
  <c r="CH216" i="2"/>
  <c r="CD216" i="2"/>
  <c r="CB216" i="2"/>
  <c r="BZ216" i="2"/>
  <c r="BV216" i="2"/>
  <c r="BT216" i="2"/>
  <c r="BR216" i="2"/>
  <c r="T216" i="2"/>
  <c r="CL208" i="2"/>
  <c r="CJ208" i="2"/>
  <c r="CH208" i="2"/>
  <c r="CD208" i="2"/>
  <c r="CB208" i="2"/>
  <c r="BZ208" i="2"/>
  <c r="BV208" i="2"/>
  <c r="BT208" i="2"/>
  <c r="BR208" i="2"/>
  <c r="T208" i="2"/>
  <c r="CL207" i="2"/>
  <c r="CJ207" i="2"/>
  <c r="CH207" i="2"/>
  <c r="CD207" i="2"/>
  <c r="CB207" i="2"/>
  <c r="BZ207" i="2"/>
  <c r="BV207" i="2"/>
  <c r="BT207" i="2"/>
  <c r="BR207" i="2"/>
  <c r="T207" i="2"/>
  <c r="CL206" i="2"/>
  <c r="CJ206" i="2"/>
  <c r="CH206" i="2"/>
  <c r="CD206" i="2"/>
  <c r="CB206" i="2"/>
  <c r="BZ206" i="2"/>
  <c r="BV206" i="2"/>
  <c r="BT206" i="2"/>
  <c r="BR206" i="2"/>
  <c r="T206" i="2"/>
  <c r="CL205" i="2"/>
  <c r="CJ205" i="2"/>
  <c r="CH205" i="2"/>
  <c r="CD205" i="2"/>
  <c r="CB205" i="2"/>
  <c r="BZ205" i="2"/>
  <c r="BV205" i="2"/>
  <c r="BT205" i="2"/>
  <c r="BR205" i="2"/>
  <c r="T205" i="2"/>
  <c r="CL189" i="2"/>
  <c r="CJ189" i="2"/>
  <c r="CH189" i="2"/>
  <c r="CD189" i="2"/>
  <c r="CB189" i="2"/>
  <c r="BZ189" i="2"/>
  <c r="X189" i="2"/>
  <c r="U189" i="2"/>
  <c r="T189" i="2"/>
  <c r="CL188" i="2"/>
  <c r="CJ188" i="2"/>
  <c r="CH188" i="2"/>
  <c r="BV188" i="2"/>
  <c r="BT188" i="2"/>
  <c r="BR188" i="2"/>
  <c r="X188" i="2"/>
  <c r="CB188" i="2" s="1"/>
  <c r="U188" i="2"/>
  <c r="T188" i="2"/>
  <c r="CL177" i="2"/>
  <c r="CJ177" i="2"/>
  <c r="CH177" i="2"/>
  <c r="CD177" i="2"/>
  <c r="CB177" i="2"/>
  <c r="BZ177" i="2"/>
  <c r="BV177" i="2"/>
  <c r="BT177" i="2"/>
  <c r="BR177" i="2"/>
  <c r="X177" i="2"/>
  <c r="U177" i="2"/>
  <c r="T177" i="2"/>
  <c r="CL176" i="2"/>
  <c r="CJ176" i="2"/>
  <c r="CH176" i="2"/>
  <c r="CD176" i="2"/>
  <c r="CB176" i="2"/>
  <c r="BZ176" i="2"/>
  <c r="BV176" i="2"/>
  <c r="BT176" i="2"/>
  <c r="BR176" i="2"/>
  <c r="X176" i="2"/>
  <c r="U176" i="2"/>
  <c r="T176" i="2"/>
  <c r="CL175" i="2"/>
  <c r="CJ175" i="2"/>
  <c r="CH175" i="2"/>
  <c r="BV175" i="2"/>
  <c r="BT175" i="2"/>
  <c r="BR175" i="2"/>
  <c r="X175" i="2"/>
  <c r="CB175" i="2" s="1"/>
  <c r="U175" i="2"/>
  <c r="T175" i="2"/>
  <c r="CL174" i="2"/>
  <c r="CJ174" i="2"/>
  <c r="CH174" i="2"/>
  <c r="CD174" i="2"/>
  <c r="CB174" i="2"/>
  <c r="BZ174" i="2"/>
  <c r="X174" i="2"/>
  <c r="BT174" i="2" s="1"/>
  <c r="U174" i="2"/>
  <c r="T174" i="2"/>
  <c r="CL173" i="2"/>
  <c r="CJ173" i="2"/>
  <c r="CH173" i="2"/>
  <c r="CD173" i="2"/>
  <c r="CB173" i="2"/>
  <c r="BZ173" i="2"/>
  <c r="X173" i="2"/>
  <c r="BT173" i="2" s="1"/>
  <c r="U173" i="2"/>
  <c r="T173" i="2"/>
  <c r="CL172" i="2"/>
  <c r="CJ172" i="2"/>
  <c r="CH172" i="2"/>
  <c r="CD172" i="2"/>
  <c r="CB172" i="2"/>
  <c r="BZ172" i="2"/>
  <c r="X172" i="2"/>
  <c r="BT172" i="2" s="1"/>
  <c r="U172" i="2"/>
  <c r="T172" i="2"/>
  <c r="CL171" i="2"/>
  <c r="CJ171" i="2"/>
  <c r="CH171" i="2"/>
  <c r="CD171" i="2"/>
  <c r="CB171" i="2"/>
  <c r="BZ171" i="2"/>
  <c r="BV171" i="2"/>
  <c r="BT171" i="2"/>
  <c r="BR171" i="2"/>
  <c r="X171" i="2"/>
  <c r="U171" i="2"/>
  <c r="T171" i="2"/>
  <c r="CL160" i="2"/>
  <c r="CJ160" i="2"/>
  <c r="CH160" i="2"/>
  <c r="BV160" i="2"/>
  <c r="BT160" i="2"/>
  <c r="BR160" i="2"/>
  <c r="X160" i="2"/>
  <c r="CB160" i="2" s="1"/>
  <c r="U160" i="2"/>
  <c r="T160" i="2"/>
  <c r="CL159" i="2"/>
  <c r="CJ159" i="2"/>
  <c r="CH159" i="2"/>
  <c r="CD159" i="2"/>
  <c r="CB159" i="2"/>
  <c r="BZ159" i="2"/>
  <c r="X159" i="2"/>
  <c r="BT159" i="2" s="1"/>
  <c r="U159" i="2"/>
  <c r="T159" i="2"/>
  <c r="CL157" i="2"/>
  <c r="CJ157" i="2"/>
  <c r="CH157" i="2"/>
  <c r="BV157" i="2"/>
  <c r="BT157" i="2"/>
  <c r="BR157" i="2"/>
  <c r="X157" i="2"/>
  <c r="CB157" i="2" s="1"/>
  <c r="U157" i="2"/>
  <c r="T157" i="2"/>
  <c r="CL156" i="2"/>
  <c r="CJ156" i="2"/>
  <c r="CH156" i="2"/>
  <c r="CD156" i="2"/>
  <c r="CB156" i="2"/>
  <c r="BZ156" i="2"/>
  <c r="X156" i="2"/>
  <c r="U156" i="2"/>
  <c r="T156" i="2"/>
  <c r="CL136" i="2"/>
  <c r="CJ136" i="2"/>
  <c r="CH136" i="2"/>
  <c r="CD136" i="2"/>
  <c r="CB136" i="2"/>
  <c r="BZ136" i="2"/>
  <c r="BV136" i="2"/>
  <c r="BT136" i="2"/>
  <c r="BR136" i="2"/>
  <c r="X136" i="2"/>
  <c r="U136" i="2"/>
  <c r="T136" i="2"/>
  <c r="CL128" i="2"/>
  <c r="CJ128" i="2"/>
  <c r="CH128" i="2"/>
  <c r="CD128" i="2"/>
  <c r="CB128" i="2"/>
  <c r="BZ128" i="2"/>
  <c r="BV128" i="2"/>
  <c r="BT128" i="2"/>
  <c r="BR128" i="2"/>
  <c r="X128" i="2"/>
  <c r="U128" i="2"/>
  <c r="T128" i="2"/>
  <c r="CL127" i="2"/>
  <c r="CJ127" i="2"/>
  <c r="CH127" i="2"/>
  <c r="CD127" i="2"/>
  <c r="CB127" i="2"/>
  <c r="BZ127" i="2"/>
  <c r="BV127" i="2"/>
  <c r="BT127" i="2"/>
  <c r="BR127" i="2"/>
  <c r="X127" i="2"/>
  <c r="U127" i="2"/>
  <c r="T127" i="2"/>
  <c r="CL114" i="2"/>
  <c r="CJ114" i="2"/>
  <c r="CH114" i="2"/>
  <c r="BV114" i="2"/>
  <c r="BT114" i="2"/>
  <c r="BR114" i="2"/>
  <c r="X114" i="2"/>
  <c r="CB114" i="2" s="1"/>
  <c r="U114" i="2"/>
  <c r="T114" i="2"/>
  <c r="CL113" i="2"/>
  <c r="CJ113" i="2"/>
  <c r="CH113" i="2"/>
  <c r="CD113" i="2"/>
  <c r="CB113" i="2"/>
  <c r="BZ113" i="2"/>
  <c r="X113" i="2"/>
  <c r="BT113" i="2" s="1"/>
  <c r="U113" i="2"/>
  <c r="T113" i="2"/>
  <c r="CL110" i="2"/>
  <c r="CJ110" i="2"/>
  <c r="CH110" i="2"/>
  <c r="BV110" i="2"/>
  <c r="BT110" i="2"/>
  <c r="BR110" i="2"/>
  <c r="X110" i="2"/>
  <c r="CB110" i="2" s="1"/>
  <c r="U110" i="2"/>
  <c r="T110" i="2"/>
  <c r="CL109" i="2"/>
  <c r="CJ109" i="2"/>
  <c r="CH109" i="2"/>
  <c r="CD109" i="2"/>
  <c r="CB109" i="2"/>
  <c r="BZ109" i="2"/>
  <c r="X109" i="2"/>
  <c r="BT109" i="2" s="1"/>
  <c r="U109" i="2"/>
  <c r="T109" i="2"/>
  <c r="CL100" i="2"/>
  <c r="CJ100" i="2"/>
  <c r="CH100" i="2"/>
  <c r="BV100" i="2"/>
  <c r="BT100" i="2"/>
  <c r="BR100" i="2"/>
  <c r="X100" i="2"/>
  <c r="CB100" i="2" s="1"/>
  <c r="U100" i="2"/>
  <c r="T100" i="2"/>
  <c r="CL99" i="2"/>
  <c r="CJ99" i="2"/>
  <c r="CH99" i="2"/>
  <c r="CD99" i="2"/>
  <c r="CB99" i="2"/>
  <c r="BZ99" i="2"/>
  <c r="X99" i="2"/>
  <c r="BT99" i="2" s="1"/>
  <c r="U99" i="2"/>
  <c r="T99" i="2"/>
  <c r="CL89" i="2"/>
  <c r="CJ89" i="2"/>
  <c r="CH89" i="2"/>
  <c r="BV89" i="2"/>
  <c r="BT89" i="2"/>
  <c r="BR89" i="2"/>
  <c r="X89" i="2"/>
  <c r="CB89" i="2" s="1"/>
  <c r="U89" i="2"/>
  <c r="T89" i="2"/>
  <c r="CL88" i="2"/>
  <c r="CJ88" i="2"/>
  <c r="CH88" i="2"/>
  <c r="CD88" i="2"/>
  <c r="CB88" i="2"/>
  <c r="BZ88" i="2"/>
  <c r="X88" i="2"/>
  <c r="BT88" i="2" s="1"/>
  <c r="U88" i="2"/>
  <c r="T88" i="2"/>
  <c r="CL86" i="2"/>
  <c r="CJ86" i="2"/>
  <c r="CH86" i="2"/>
  <c r="BV86" i="2"/>
  <c r="BT86" i="2"/>
  <c r="BR86" i="2"/>
  <c r="X86" i="2"/>
  <c r="CB86" i="2" s="1"/>
  <c r="U86" i="2"/>
  <c r="T86" i="2"/>
  <c r="CL85" i="2"/>
  <c r="CJ85" i="2"/>
  <c r="CH85" i="2"/>
  <c r="CD85" i="2"/>
  <c r="CB85" i="2"/>
  <c r="BZ85" i="2"/>
  <c r="X85" i="2"/>
  <c r="BT85" i="2" s="1"/>
  <c r="U85" i="2"/>
  <c r="T85" i="2"/>
  <c r="CL77" i="2"/>
  <c r="CJ77" i="2"/>
  <c r="CH77" i="2"/>
  <c r="BV77" i="2"/>
  <c r="BT77" i="2"/>
  <c r="BR77" i="2"/>
  <c r="X77" i="2"/>
  <c r="CB77" i="2" s="1"/>
  <c r="U77" i="2"/>
  <c r="T77" i="2"/>
  <c r="CL76" i="2"/>
  <c r="CJ76" i="2"/>
  <c r="CH76" i="2"/>
  <c r="CD76" i="2"/>
  <c r="CB76" i="2"/>
  <c r="BZ76" i="2"/>
  <c r="X76" i="2"/>
  <c r="BT76" i="2" s="1"/>
  <c r="U76" i="2"/>
  <c r="T76" i="2"/>
  <c r="CL74" i="2"/>
  <c r="CJ74" i="2"/>
  <c r="CH74" i="2"/>
  <c r="BV74" i="2"/>
  <c r="BT74" i="2"/>
  <c r="BR74" i="2"/>
  <c r="X74" i="2"/>
  <c r="CB74" i="2" s="1"/>
  <c r="U74" i="2"/>
  <c r="T74" i="2"/>
  <c r="CL73" i="2"/>
  <c r="CJ73" i="2"/>
  <c r="CH73" i="2"/>
  <c r="CD73" i="2"/>
  <c r="CB73" i="2"/>
  <c r="BZ73" i="2"/>
  <c r="X73" i="2"/>
  <c r="BT73" i="2" s="1"/>
  <c r="U73" i="2"/>
  <c r="T73" i="2"/>
  <c r="CL26" i="2"/>
  <c r="CJ26" i="2"/>
  <c r="CH26" i="2"/>
  <c r="CD26" i="2"/>
  <c r="CB26" i="2"/>
  <c r="BZ26" i="2"/>
  <c r="BV26" i="2"/>
  <c r="BT26" i="2"/>
  <c r="BR26" i="2"/>
  <c r="X26" i="2"/>
  <c r="U26" i="2"/>
  <c r="T26" i="2"/>
  <c r="CL463" i="2"/>
  <c r="CJ463" i="2"/>
  <c r="CH463" i="2"/>
  <c r="CD463" i="2"/>
  <c r="CB463" i="2"/>
  <c r="BZ463" i="2"/>
  <c r="BV463" i="2"/>
  <c r="BT463" i="2"/>
  <c r="BR463" i="2"/>
  <c r="T463" i="2"/>
  <c r="CL462" i="2"/>
  <c r="CJ462" i="2"/>
  <c r="CH462" i="2"/>
  <c r="CD462" i="2"/>
  <c r="CB462" i="2"/>
  <c r="BZ462" i="2"/>
  <c r="BV462" i="2"/>
  <c r="BT462" i="2"/>
  <c r="BR462" i="2"/>
  <c r="T462" i="2"/>
  <c r="CL461" i="2"/>
  <c r="CJ461" i="2"/>
  <c r="CH461" i="2"/>
  <c r="CD461" i="2"/>
  <c r="CB461" i="2"/>
  <c r="BZ461" i="2"/>
  <c r="BV461" i="2"/>
  <c r="BT461" i="2"/>
  <c r="BR461" i="2"/>
  <c r="T461" i="2"/>
  <c r="CL460" i="2"/>
  <c r="CJ460" i="2"/>
  <c r="CH460" i="2"/>
  <c r="CD460" i="2"/>
  <c r="CB460" i="2"/>
  <c r="BZ460" i="2"/>
  <c r="BV460" i="2"/>
  <c r="BT460" i="2"/>
  <c r="BR460" i="2"/>
  <c r="T460" i="2"/>
  <c r="CL459" i="2"/>
  <c r="CJ459" i="2"/>
  <c r="CH459" i="2"/>
  <c r="CD459" i="2"/>
  <c r="CB459" i="2"/>
  <c r="BZ459" i="2"/>
  <c r="BV459" i="2"/>
  <c r="BT459" i="2"/>
  <c r="BR459" i="2"/>
  <c r="T459" i="2"/>
  <c r="CL458" i="2"/>
  <c r="CJ458" i="2"/>
  <c r="CH458" i="2"/>
  <c r="CD458" i="2"/>
  <c r="CB458" i="2"/>
  <c r="BZ458" i="2"/>
  <c r="BV458" i="2"/>
  <c r="BT458" i="2"/>
  <c r="BR458" i="2"/>
  <c r="T458" i="2"/>
  <c r="CL457" i="2"/>
  <c r="CJ457" i="2"/>
  <c r="CH457" i="2"/>
  <c r="CD457" i="2"/>
  <c r="CB457" i="2"/>
  <c r="BZ457" i="2"/>
  <c r="BV457" i="2"/>
  <c r="BT457" i="2"/>
  <c r="BR457" i="2"/>
  <c r="T457" i="2"/>
  <c r="CL456" i="2"/>
  <c r="CJ456" i="2"/>
  <c r="CH456" i="2"/>
  <c r="CD456" i="2"/>
  <c r="CB456" i="2"/>
  <c r="BZ456" i="2"/>
  <c r="BV456" i="2"/>
  <c r="BT456" i="2"/>
  <c r="BR456" i="2"/>
  <c r="T456" i="2"/>
  <c r="CL455" i="2"/>
  <c r="CJ455" i="2"/>
  <c r="CH455" i="2"/>
  <c r="CD455" i="2"/>
  <c r="CB455" i="2"/>
  <c r="BZ455" i="2"/>
  <c r="BV455" i="2"/>
  <c r="BT455" i="2"/>
  <c r="BR455" i="2"/>
  <c r="T455" i="2"/>
  <c r="CL454" i="2"/>
  <c r="CJ454" i="2"/>
  <c r="CH454" i="2"/>
  <c r="CD454" i="2"/>
  <c r="CB454" i="2"/>
  <c r="BZ454" i="2"/>
  <c r="BV454" i="2"/>
  <c r="BT454" i="2"/>
  <c r="BR454" i="2"/>
  <c r="T454" i="2"/>
  <c r="CL445" i="2"/>
  <c r="CJ445" i="2"/>
  <c r="CH445" i="2"/>
  <c r="CD445" i="2"/>
  <c r="CB445" i="2"/>
  <c r="BZ445" i="2"/>
  <c r="BV445" i="2"/>
  <c r="BT445" i="2"/>
  <c r="BR445" i="2"/>
  <c r="T445" i="2"/>
  <c r="CL444" i="2"/>
  <c r="CJ444" i="2"/>
  <c r="CH444" i="2"/>
  <c r="CD444" i="2"/>
  <c r="CB444" i="2"/>
  <c r="BZ444" i="2"/>
  <c r="BV444" i="2"/>
  <c r="BT444" i="2"/>
  <c r="BR444" i="2"/>
  <c r="X444" i="2"/>
  <c r="U444" i="2"/>
  <c r="T444" i="2"/>
  <c r="CL443" i="2"/>
  <c r="CJ443" i="2"/>
  <c r="CH443" i="2"/>
  <c r="CD443" i="2"/>
  <c r="CB443" i="2"/>
  <c r="BZ443" i="2"/>
  <c r="BV443" i="2"/>
  <c r="BT443" i="2"/>
  <c r="BR443" i="2"/>
  <c r="X443" i="2"/>
  <c r="U443" i="2"/>
  <c r="T443" i="2"/>
  <c r="CL442" i="2"/>
  <c r="CJ442" i="2"/>
  <c r="CH442" i="2"/>
  <c r="CD442" i="2"/>
  <c r="CB442" i="2"/>
  <c r="BZ442" i="2"/>
  <c r="BV442" i="2"/>
  <c r="BT442" i="2"/>
  <c r="BR442" i="2"/>
  <c r="X442" i="2"/>
  <c r="U442" i="2"/>
  <c r="T442" i="2"/>
  <c r="CL441" i="2"/>
  <c r="CJ441" i="2"/>
  <c r="CH441" i="2"/>
  <c r="CD441" i="2"/>
  <c r="CB441" i="2"/>
  <c r="BZ441" i="2"/>
  <c r="BV441" i="2"/>
  <c r="BT441" i="2"/>
  <c r="BR441" i="2"/>
  <c r="X441" i="2"/>
  <c r="U441" i="2"/>
  <c r="T441" i="2"/>
  <c r="CL440" i="2"/>
  <c r="CJ440" i="2"/>
  <c r="CH440" i="2"/>
  <c r="CD440" i="2"/>
  <c r="CB440" i="2"/>
  <c r="BZ440" i="2"/>
  <c r="BV440" i="2"/>
  <c r="BT440" i="2"/>
  <c r="BR440" i="2"/>
  <c r="X440" i="2"/>
  <c r="U440" i="2"/>
  <c r="T440" i="2"/>
  <c r="CL439" i="2"/>
  <c r="CJ439" i="2"/>
  <c r="CH439" i="2"/>
  <c r="CD439" i="2"/>
  <c r="CB439" i="2"/>
  <c r="BZ439" i="2"/>
  <c r="BV439" i="2"/>
  <c r="BT439" i="2"/>
  <c r="BR439" i="2"/>
  <c r="X439" i="2"/>
  <c r="U439" i="2"/>
  <c r="T439" i="2"/>
  <c r="CL438" i="2"/>
  <c r="CJ438" i="2"/>
  <c r="CH438" i="2"/>
  <c r="CD438" i="2"/>
  <c r="CB438" i="2"/>
  <c r="BZ438" i="2"/>
  <c r="BV438" i="2"/>
  <c r="BT438" i="2"/>
  <c r="BR438" i="2"/>
  <c r="X438" i="2"/>
  <c r="U438" i="2"/>
  <c r="T438" i="2"/>
  <c r="CL437" i="2"/>
  <c r="CJ437" i="2"/>
  <c r="CH437" i="2"/>
  <c r="CD437" i="2"/>
  <c r="CB437" i="2"/>
  <c r="BZ437" i="2"/>
  <c r="BV437" i="2"/>
  <c r="BT437" i="2"/>
  <c r="BR437" i="2"/>
  <c r="X437" i="2"/>
  <c r="U437" i="2"/>
  <c r="T437" i="2"/>
  <c r="CL436" i="2"/>
  <c r="CJ436" i="2"/>
  <c r="CH436" i="2"/>
  <c r="CD436" i="2"/>
  <c r="CB436" i="2"/>
  <c r="BZ436" i="2"/>
  <c r="BV436" i="2"/>
  <c r="BT436" i="2"/>
  <c r="BR436" i="2"/>
  <c r="X436" i="2"/>
  <c r="U436" i="2"/>
  <c r="T436" i="2"/>
  <c r="CL434" i="2"/>
  <c r="CJ434" i="2"/>
  <c r="CH434" i="2"/>
  <c r="CD434" i="2"/>
  <c r="CB434" i="2"/>
  <c r="BZ434" i="2"/>
  <c r="BV434" i="2"/>
  <c r="BT434" i="2"/>
  <c r="BR434" i="2"/>
  <c r="X434" i="2"/>
  <c r="U434" i="2"/>
  <c r="T434" i="2"/>
  <c r="CL433" i="2"/>
  <c r="CJ433" i="2"/>
  <c r="CH433" i="2"/>
  <c r="CD433" i="2"/>
  <c r="CB433" i="2"/>
  <c r="BZ433" i="2"/>
  <c r="BV433" i="2"/>
  <c r="BT433" i="2"/>
  <c r="BR433" i="2"/>
  <c r="X433" i="2"/>
  <c r="U433" i="2"/>
  <c r="T433" i="2"/>
  <c r="CL431" i="2"/>
  <c r="CJ431" i="2"/>
  <c r="CH431" i="2"/>
  <c r="CD431" i="2"/>
  <c r="CB431" i="2"/>
  <c r="BZ431" i="2"/>
  <c r="BV431" i="2"/>
  <c r="BT431" i="2"/>
  <c r="BR431" i="2"/>
  <c r="X431" i="2"/>
  <c r="U431" i="2"/>
  <c r="T431" i="2"/>
  <c r="CL430" i="2"/>
  <c r="CJ430" i="2"/>
  <c r="CH430" i="2"/>
  <c r="CD430" i="2"/>
  <c r="CB430" i="2"/>
  <c r="BZ430" i="2"/>
  <c r="BV430" i="2"/>
  <c r="BT430" i="2"/>
  <c r="BR430" i="2"/>
  <c r="X430" i="2"/>
  <c r="U430" i="2"/>
  <c r="T430" i="2"/>
  <c r="CL429" i="2"/>
  <c r="CJ429" i="2"/>
  <c r="CH429" i="2"/>
  <c r="CD429" i="2"/>
  <c r="CB429" i="2"/>
  <c r="BZ429" i="2"/>
  <c r="BV429" i="2"/>
  <c r="BT429" i="2"/>
  <c r="BR429" i="2"/>
  <c r="X429" i="2"/>
  <c r="U429" i="2"/>
  <c r="T429" i="2"/>
  <c r="CL428" i="2"/>
  <c r="CJ428" i="2"/>
  <c r="CH428" i="2"/>
  <c r="CD428" i="2"/>
  <c r="CB428" i="2"/>
  <c r="BZ428" i="2"/>
  <c r="BV428" i="2"/>
  <c r="BT428" i="2"/>
  <c r="BR428" i="2"/>
  <c r="X428" i="2"/>
  <c r="U428" i="2"/>
  <c r="T428" i="2"/>
  <c r="CL427" i="2"/>
  <c r="CJ427" i="2"/>
  <c r="CH427" i="2"/>
  <c r="CD427" i="2"/>
  <c r="CB427" i="2"/>
  <c r="BZ427" i="2"/>
  <c r="BV427" i="2"/>
  <c r="BT427" i="2"/>
  <c r="BR427" i="2"/>
  <c r="X427" i="2"/>
  <c r="U427" i="2"/>
  <c r="T427" i="2"/>
  <c r="CL426" i="2"/>
  <c r="CJ426" i="2"/>
  <c r="CH426" i="2"/>
  <c r="CD426" i="2"/>
  <c r="CB426" i="2"/>
  <c r="BZ426" i="2"/>
  <c r="BV426" i="2"/>
  <c r="BT426" i="2"/>
  <c r="BR426" i="2"/>
  <c r="X426" i="2"/>
  <c r="U426" i="2"/>
  <c r="T426" i="2"/>
  <c r="CL424" i="2"/>
  <c r="CJ424" i="2"/>
  <c r="CH424" i="2"/>
  <c r="CD424" i="2"/>
  <c r="CB424" i="2"/>
  <c r="BZ424" i="2"/>
  <c r="BV424" i="2"/>
  <c r="BT424" i="2"/>
  <c r="BR424" i="2"/>
  <c r="X424" i="2"/>
  <c r="U424" i="2"/>
  <c r="T424" i="2"/>
  <c r="CL423" i="2"/>
  <c r="CJ423" i="2"/>
  <c r="CH423" i="2"/>
  <c r="CD423" i="2"/>
  <c r="CB423" i="2"/>
  <c r="BZ423" i="2"/>
  <c r="BV423" i="2"/>
  <c r="BT423" i="2"/>
  <c r="BR423" i="2"/>
  <c r="X423" i="2"/>
  <c r="U423" i="2"/>
  <c r="T423" i="2"/>
  <c r="CL420" i="2"/>
  <c r="CJ420" i="2"/>
  <c r="CH420" i="2"/>
  <c r="CD420" i="2"/>
  <c r="CB420" i="2"/>
  <c r="BZ420" i="2"/>
  <c r="BV420" i="2"/>
  <c r="BT420" i="2"/>
  <c r="BR420" i="2"/>
  <c r="X420" i="2"/>
  <c r="U420" i="2"/>
  <c r="T420" i="2"/>
  <c r="CL419" i="2"/>
  <c r="CJ419" i="2"/>
  <c r="CH419" i="2"/>
  <c r="CD419" i="2"/>
  <c r="CB419" i="2"/>
  <c r="BZ419" i="2"/>
  <c r="BV419" i="2"/>
  <c r="BT419" i="2"/>
  <c r="BR419" i="2"/>
  <c r="X419" i="2"/>
  <c r="U419" i="2"/>
  <c r="T419" i="2"/>
  <c r="CL418" i="2"/>
  <c r="CJ418" i="2"/>
  <c r="CH418" i="2"/>
  <c r="CD418" i="2"/>
  <c r="CB418" i="2"/>
  <c r="BZ418" i="2"/>
  <c r="BV418" i="2"/>
  <c r="BT418" i="2"/>
  <c r="BR418" i="2"/>
  <c r="X418" i="2"/>
  <c r="U418" i="2"/>
  <c r="T418" i="2"/>
  <c r="CL416" i="2"/>
  <c r="CJ416" i="2"/>
  <c r="CH416" i="2"/>
  <c r="CD416" i="2"/>
  <c r="CB416" i="2"/>
  <c r="BZ416" i="2"/>
  <c r="BV416" i="2"/>
  <c r="BT416" i="2"/>
  <c r="BR416" i="2"/>
  <c r="X416" i="2"/>
  <c r="U416" i="2"/>
  <c r="T416" i="2"/>
  <c r="CL415" i="2"/>
  <c r="CJ415" i="2"/>
  <c r="CH415" i="2"/>
  <c r="CD415" i="2"/>
  <c r="CB415" i="2"/>
  <c r="BZ415" i="2"/>
  <c r="BV415" i="2"/>
  <c r="BT415" i="2"/>
  <c r="BR415" i="2"/>
  <c r="X415" i="2"/>
  <c r="U415" i="2"/>
  <c r="T415" i="2"/>
  <c r="CL414" i="2"/>
  <c r="CJ414" i="2"/>
  <c r="CH414" i="2"/>
  <c r="CD414" i="2"/>
  <c r="CB414" i="2"/>
  <c r="BZ414" i="2"/>
  <c r="BV414" i="2"/>
  <c r="BT414" i="2"/>
  <c r="BR414" i="2"/>
  <c r="X414" i="2"/>
  <c r="U414" i="2"/>
  <c r="T414" i="2"/>
  <c r="CL413" i="2"/>
  <c r="CJ413" i="2"/>
  <c r="CH413" i="2"/>
  <c r="CD413" i="2"/>
  <c r="CB413" i="2"/>
  <c r="BZ413" i="2"/>
  <c r="BV413" i="2"/>
  <c r="BT413" i="2"/>
  <c r="BR413" i="2"/>
  <c r="X413" i="2"/>
  <c r="U413" i="2"/>
  <c r="T413" i="2"/>
  <c r="CL412" i="2"/>
  <c r="CJ412" i="2"/>
  <c r="CH412" i="2"/>
  <c r="CD412" i="2"/>
  <c r="CB412" i="2"/>
  <c r="BZ412" i="2"/>
  <c r="BV412" i="2"/>
  <c r="BT412" i="2"/>
  <c r="BR412" i="2"/>
  <c r="X412" i="2"/>
  <c r="U412" i="2"/>
  <c r="T412" i="2"/>
  <c r="CL410" i="2"/>
  <c r="CJ410" i="2"/>
  <c r="CH410" i="2"/>
  <c r="CD410" i="2"/>
  <c r="CB410" i="2"/>
  <c r="BZ410" i="2"/>
  <c r="BV410" i="2"/>
  <c r="BT410" i="2"/>
  <c r="BR410" i="2"/>
  <c r="X410" i="2"/>
  <c r="U410" i="2"/>
  <c r="T410" i="2"/>
  <c r="CL409" i="2"/>
  <c r="CJ409" i="2"/>
  <c r="CH409" i="2"/>
  <c r="CD409" i="2"/>
  <c r="CB409" i="2"/>
  <c r="BZ409" i="2"/>
  <c r="BV409" i="2"/>
  <c r="BT409" i="2"/>
  <c r="BR409" i="2"/>
  <c r="X409" i="2"/>
  <c r="U409" i="2"/>
  <c r="T409" i="2"/>
  <c r="CL408" i="2"/>
  <c r="CJ408" i="2"/>
  <c r="CH408" i="2"/>
  <c r="CD408" i="2"/>
  <c r="CB408" i="2"/>
  <c r="BZ408" i="2"/>
  <c r="BV408" i="2"/>
  <c r="BT408" i="2"/>
  <c r="BR408" i="2"/>
  <c r="X408" i="2"/>
  <c r="U408" i="2"/>
  <c r="T408" i="2"/>
  <c r="CL407" i="2"/>
  <c r="CJ407" i="2"/>
  <c r="CH407" i="2"/>
  <c r="CD407" i="2"/>
  <c r="CB407" i="2"/>
  <c r="BZ407" i="2"/>
  <c r="BV407" i="2"/>
  <c r="BT407" i="2"/>
  <c r="BR407" i="2"/>
  <c r="X407" i="2"/>
  <c r="U407" i="2"/>
  <c r="T407" i="2"/>
  <c r="CL406" i="2"/>
  <c r="CJ406" i="2"/>
  <c r="CH406" i="2"/>
  <c r="CD406" i="2"/>
  <c r="CB406" i="2"/>
  <c r="BZ406" i="2"/>
  <c r="BV406" i="2"/>
  <c r="BT406" i="2"/>
  <c r="BR406" i="2"/>
  <c r="X406" i="2"/>
  <c r="U406" i="2"/>
  <c r="T406" i="2"/>
  <c r="CL405" i="2"/>
  <c r="CJ405" i="2"/>
  <c r="CH405" i="2"/>
  <c r="CD405" i="2"/>
  <c r="CB405" i="2"/>
  <c r="BZ405" i="2"/>
  <c r="BV405" i="2"/>
  <c r="BT405" i="2"/>
  <c r="BR405" i="2"/>
  <c r="X405" i="2"/>
  <c r="U405" i="2"/>
  <c r="T405" i="2"/>
  <c r="CL404" i="2"/>
  <c r="CJ404" i="2"/>
  <c r="CH404" i="2"/>
  <c r="CD404" i="2"/>
  <c r="CB404" i="2"/>
  <c r="BZ404" i="2"/>
  <c r="BV404" i="2"/>
  <c r="BT404" i="2"/>
  <c r="BR404" i="2"/>
  <c r="X404" i="2"/>
  <c r="U404" i="2"/>
  <c r="T404" i="2"/>
  <c r="CL402" i="2"/>
  <c r="CJ402" i="2"/>
  <c r="CH402" i="2"/>
  <c r="CD402" i="2"/>
  <c r="CB402" i="2"/>
  <c r="BZ402" i="2"/>
  <c r="BV402" i="2"/>
  <c r="BT402" i="2"/>
  <c r="BR402" i="2"/>
  <c r="X402" i="2"/>
  <c r="U402" i="2"/>
  <c r="T402" i="2"/>
  <c r="CL401" i="2"/>
  <c r="CJ401" i="2"/>
  <c r="CH401" i="2"/>
  <c r="CD401" i="2"/>
  <c r="CB401" i="2"/>
  <c r="BZ401" i="2"/>
  <c r="BV401" i="2"/>
  <c r="BT401" i="2"/>
  <c r="BR401" i="2"/>
  <c r="X401" i="2"/>
  <c r="U401" i="2"/>
  <c r="T401" i="2"/>
  <c r="CL400" i="2"/>
  <c r="CJ400" i="2"/>
  <c r="CH400" i="2"/>
  <c r="CD400" i="2"/>
  <c r="CB400" i="2"/>
  <c r="BZ400" i="2"/>
  <c r="BV400" i="2"/>
  <c r="BT400" i="2"/>
  <c r="BR400" i="2"/>
  <c r="X400" i="2"/>
  <c r="U400" i="2"/>
  <c r="T400" i="2"/>
  <c r="CL399" i="2"/>
  <c r="CJ399" i="2"/>
  <c r="CH399" i="2"/>
  <c r="CD399" i="2"/>
  <c r="CB399" i="2"/>
  <c r="BZ399" i="2"/>
  <c r="BV399" i="2"/>
  <c r="BT399" i="2"/>
  <c r="BR399" i="2"/>
  <c r="X399" i="2"/>
  <c r="U399" i="2"/>
  <c r="T399" i="2"/>
  <c r="CL396" i="2"/>
  <c r="CJ396" i="2"/>
  <c r="CH396" i="2"/>
  <c r="CD396" i="2"/>
  <c r="CB396" i="2"/>
  <c r="BZ396" i="2"/>
  <c r="T396" i="2"/>
  <c r="CL395" i="2"/>
  <c r="CJ395" i="2"/>
  <c r="CH395" i="2"/>
  <c r="BV395" i="2"/>
  <c r="BT395" i="2"/>
  <c r="BR395" i="2"/>
  <c r="T395" i="2"/>
  <c r="CD390" i="2"/>
  <c r="CB390" i="2"/>
  <c r="BZ390" i="2"/>
  <c r="BV390" i="2"/>
  <c r="BT390" i="2"/>
  <c r="BR390" i="2"/>
  <c r="T390" i="2"/>
  <c r="CD389" i="2"/>
  <c r="CB389" i="2"/>
  <c r="BZ389" i="2"/>
  <c r="BV389" i="2"/>
  <c r="BT389" i="2"/>
  <c r="BR389" i="2"/>
  <c r="T389" i="2"/>
  <c r="CL388" i="2"/>
  <c r="CJ388" i="2"/>
  <c r="CH388" i="2"/>
  <c r="CD388" i="2"/>
  <c r="CB388" i="2"/>
  <c r="BZ388" i="2"/>
  <c r="BV388" i="2"/>
  <c r="BT388" i="2"/>
  <c r="BR388" i="2"/>
  <c r="T388" i="2"/>
  <c r="CL372" i="2"/>
  <c r="CJ372" i="2"/>
  <c r="CH372" i="2"/>
  <c r="CD372" i="2"/>
  <c r="CB372" i="2"/>
  <c r="BZ372" i="2"/>
  <c r="BV372" i="2"/>
  <c r="BT372" i="2"/>
  <c r="BR372" i="2"/>
  <c r="T372" i="2"/>
  <c r="CL371" i="2"/>
  <c r="CJ371" i="2"/>
  <c r="CH371" i="2"/>
  <c r="CD371" i="2"/>
  <c r="CB371" i="2"/>
  <c r="BZ371" i="2"/>
  <c r="BV371" i="2"/>
  <c r="BT371" i="2"/>
  <c r="BR371" i="2"/>
  <c r="T371" i="2"/>
  <c r="CL370" i="2"/>
  <c r="CJ370" i="2"/>
  <c r="CH370" i="2"/>
  <c r="CD370" i="2"/>
  <c r="CB370" i="2"/>
  <c r="BZ370" i="2"/>
  <c r="BV370" i="2"/>
  <c r="BT370" i="2"/>
  <c r="BR370" i="2"/>
  <c r="T370" i="2"/>
  <c r="CL364" i="2"/>
  <c r="CJ364" i="2"/>
  <c r="CH364" i="2"/>
  <c r="CD364" i="2"/>
  <c r="CB364" i="2"/>
  <c r="BZ364" i="2"/>
  <c r="BV364" i="2"/>
  <c r="BT364" i="2"/>
  <c r="BR364" i="2"/>
  <c r="T364" i="2"/>
  <c r="CL363" i="2"/>
  <c r="CJ363" i="2"/>
  <c r="CH363" i="2"/>
  <c r="CD363" i="2"/>
  <c r="CB363" i="2"/>
  <c r="BZ363" i="2"/>
  <c r="BV363" i="2"/>
  <c r="BT363" i="2"/>
  <c r="BR363" i="2"/>
  <c r="T363" i="2"/>
  <c r="CL360" i="2"/>
  <c r="CJ360" i="2"/>
  <c r="CH360" i="2"/>
  <c r="CD360" i="2"/>
  <c r="CB360" i="2"/>
  <c r="BZ360" i="2"/>
  <c r="BV360" i="2"/>
  <c r="BT360" i="2"/>
  <c r="BR360" i="2"/>
  <c r="T360" i="2"/>
  <c r="CL357" i="2"/>
  <c r="CJ357" i="2"/>
  <c r="CH357" i="2"/>
  <c r="CD357" i="2"/>
  <c r="CB357" i="2"/>
  <c r="BZ357" i="2"/>
  <c r="BV357" i="2"/>
  <c r="BT357" i="2"/>
  <c r="BR357" i="2"/>
  <c r="T357" i="2"/>
  <c r="CL356" i="2"/>
  <c r="CJ356" i="2"/>
  <c r="CH356" i="2"/>
  <c r="CD356" i="2"/>
  <c r="CB356" i="2"/>
  <c r="BZ356" i="2"/>
  <c r="BV356" i="2"/>
  <c r="BT356" i="2"/>
  <c r="BR356" i="2"/>
  <c r="T356" i="2"/>
  <c r="CL351" i="2"/>
  <c r="CJ351" i="2"/>
  <c r="CH351" i="2"/>
  <c r="CD351" i="2"/>
  <c r="CB351" i="2"/>
  <c r="BZ351" i="2"/>
  <c r="BV351" i="2"/>
  <c r="BT351" i="2"/>
  <c r="BR351" i="2"/>
  <c r="T351" i="2"/>
  <c r="CL350" i="2"/>
  <c r="CJ350" i="2"/>
  <c r="CH350" i="2"/>
  <c r="CD350" i="2"/>
  <c r="CB350" i="2"/>
  <c r="BZ350" i="2"/>
  <c r="BV350" i="2"/>
  <c r="BT350" i="2"/>
  <c r="BR350" i="2"/>
  <c r="T350" i="2"/>
  <c r="CL348" i="2"/>
  <c r="CJ348" i="2"/>
  <c r="CH348" i="2"/>
  <c r="CD348" i="2"/>
  <c r="CB348" i="2"/>
  <c r="BZ348" i="2"/>
  <c r="BV348" i="2"/>
  <c r="BT348" i="2"/>
  <c r="BR348" i="2"/>
  <c r="T348" i="2"/>
  <c r="CL341" i="2"/>
  <c r="CJ341" i="2"/>
  <c r="CH341" i="2"/>
  <c r="CD341" i="2"/>
  <c r="CB341" i="2"/>
  <c r="BZ341" i="2"/>
  <c r="BV341" i="2"/>
  <c r="BT341" i="2"/>
  <c r="BR341" i="2"/>
  <c r="T341" i="2"/>
  <c r="CL338" i="2"/>
  <c r="CJ338" i="2"/>
  <c r="CH338" i="2"/>
  <c r="CD338" i="2"/>
  <c r="CB338" i="2"/>
  <c r="BZ338" i="2"/>
  <c r="BV338" i="2"/>
  <c r="BT338" i="2"/>
  <c r="BR338" i="2"/>
  <c r="T338" i="2"/>
  <c r="CL337" i="2"/>
  <c r="CJ337" i="2"/>
  <c r="CH337" i="2"/>
  <c r="CD337" i="2"/>
  <c r="CB337" i="2"/>
  <c r="BZ337" i="2"/>
  <c r="BV337" i="2"/>
  <c r="BT337" i="2"/>
  <c r="BR337" i="2"/>
  <c r="T337" i="2"/>
  <c r="CL184" i="2"/>
  <c r="CJ184" i="2"/>
  <c r="CH184" i="2"/>
  <c r="CD184" i="2"/>
  <c r="CB184" i="2"/>
  <c r="BZ184" i="2"/>
  <c r="BV184" i="2"/>
  <c r="BT184" i="2"/>
  <c r="BR184" i="2"/>
  <c r="X184" i="2"/>
  <c r="U184" i="2"/>
  <c r="T184" i="2"/>
  <c r="CL336" i="2"/>
  <c r="CJ336" i="2"/>
  <c r="CH336" i="2"/>
  <c r="CD336" i="2"/>
  <c r="CB336" i="2"/>
  <c r="BZ336" i="2"/>
  <c r="BV336" i="2"/>
  <c r="BT336" i="2"/>
  <c r="BR336" i="2"/>
  <c r="T336" i="2"/>
  <c r="CL335" i="2"/>
  <c r="CJ335" i="2"/>
  <c r="CH335" i="2"/>
  <c r="CD335" i="2"/>
  <c r="CB335" i="2"/>
  <c r="BZ335" i="2"/>
  <c r="BV335" i="2"/>
  <c r="BT335" i="2"/>
  <c r="BR335" i="2"/>
  <c r="T335" i="2"/>
  <c r="CL334" i="2"/>
  <c r="CJ334" i="2"/>
  <c r="CH334" i="2"/>
  <c r="CD334" i="2"/>
  <c r="CB334" i="2"/>
  <c r="BZ334" i="2"/>
  <c r="BV334" i="2"/>
  <c r="BT334" i="2"/>
  <c r="BR334" i="2"/>
  <c r="T334" i="2"/>
  <c r="CL333" i="2"/>
  <c r="CJ333" i="2"/>
  <c r="CH333" i="2"/>
  <c r="CD333" i="2"/>
  <c r="CB333" i="2"/>
  <c r="BZ333" i="2"/>
  <c r="BV333" i="2"/>
  <c r="BT333" i="2"/>
  <c r="BR333" i="2"/>
  <c r="T333" i="2"/>
  <c r="CL332" i="2"/>
  <c r="CJ332" i="2"/>
  <c r="CH332" i="2"/>
  <c r="CD332" i="2"/>
  <c r="CB332" i="2"/>
  <c r="BZ332" i="2"/>
  <c r="BV332" i="2"/>
  <c r="BT332" i="2"/>
  <c r="BR332" i="2"/>
  <c r="T332" i="2"/>
  <c r="CL331" i="2"/>
  <c r="CJ331" i="2"/>
  <c r="CH331" i="2"/>
  <c r="CD331" i="2"/>
  <c r="CB331" i="2"/>
  <c r="BZ331" i="2"/>
  <c r="BV331" i="2"/>
  <c r="BT331" i="2"/>
  <c r="BR331" i="2"/>
  <c r="T331" i="2"/>
  <c r="CL329" i="2"/>
  <c r="CJ329" i="2"/>
  <c r="CH329" i="2"/>
  <c r="CD329" i="2"/>
  <c r="CB329" i="2"/>
  <c r="BZ329" i="2"/>
  <c r="BV329" i="2"/>
  <c r="BT329" i="2"/>
  <c r="BR329" i="2"/>
  <c r="T329" i="2"/>
  <c r="CL328" i="2"/>
  <c r="CJ328" i="2"/>
  <c r="CH328" i="2"/>
  <c r="CD328" i="2"/>
  <c r="CB328" i="2"/>
  <c r="BZ328" i="2"/>
  <c r="BV328" i="2"/>
  <c r="BT328" i="2"/>
  <c r="BR328" i="2"/>
  <c r="T328" i="2"/>
  <c r="CL327" i="2"/>
  <c r="CJ327" i="2"/>
  <c r="CH327" i="2"/>
  <c r="CD327" i="2"/>
  <c r="CB327" i="2"/>
  <c r="BZ327" i="2"/>
  <c r="BV327" i="2"/>
  <c r="BT327" i="2"/>
  <c r="BR327" i="2"/>
  <c r="T327" i="2"/>
  <c r="CL326" i="2"/>
  <c r="CJ326" i="2"/>
  <c r="CH326" i="2"/>
  <c r="CD326" i="2"/>
  <c r="CB326" i="2"/>
  <c r="BZ326" i="2"/>
  <c r="BV326" i="2"/>
  <c r="BT326" i="2"/>
  <c r="BR326" i="2"/>
  <c r="T326" i="2"/>
  <c r="CL325" i="2"/>
  <c r="CJ325" i="2"/>
  <c r="CH325" i="2"/>
  <c r="CD325" i="2"/>
  <c r="CB325" i="2"/>
  <c r="BZ325" i="2"/>
  <c r="BV325" i="2"/>
  <c r="BT325" i="2"/>
  <c r="BR325" i="2"/>
  <c r="T325" i="2"/>
  <c r="CL324" i="2"/>
  <c r="CJ324" i="2"/>
  <c r="CH324" i="2"/>
  <c r="CD324" i="2"/>
  <c r="CB324" i="2"/>
  <c r="BZ324" i="2"/>
  <c r="BV324" i="2"/>
  <c r="BT324" i="2"/>
  <c r="BR324" i="2"/>
  <c r="T324" i="2"/>
  <c r="CL323" i="2"/>
  <c r="CJ323" i="2"/>
  <c r="CH323" i="2"/>
  <c r="CD323" i="2"/>
  <c r="CB323" i="2"/>
  <c r="BZ323" i="2"/>
  <c r="BV323" i="2"/>
  <c r="BT323" i="2"/>
  <c r="BR323" i="2"/>
  <c r="T323" i="2"/>
  <c r="CL322" i="2"/>
  <c r="CJ322" i="2"/>
  <c r="CH322" i="2"/>
  <c r="CD322" i="2"/>
  <c r="CB322" i="2"/>
  <c r="BZ322" i="2"/>
  <c r="BV322" i="2"/>
  <c r="BT322" i="2"/>
  <c r="BR322" i="2"/>
  <c r="T322" i="2"/>
  <c r="CL321" i="2"/>
  <c r="CJ321" i="2"/>
  <c r="CH321" i="2"/>
  <c r="CD321" i="2"/>
  <c r="CB321" i="2"/>
  <c r="BZ321" i="2"/>
  <c r="BV321" i="2"/>
  <c r="BT321" i="2"/>
  <c r="BR321" i="2"/>
  <c r="T321" i="2"/>
  <c r="CL320" i="2"/>
  <c r="CJ320" i="2"/>
  <c r="CH320" i="2"/>
  <c r="CD320" i="2"/>
  <c r="CB320" i="2"/>
  <c r="BZ320" i="2"/>
  <c r="BV320" i="2"/>
  <c r="BT320" i="2"/>
  <c r="BR320" i="2"/>
  <c r="T320" i="2"/>
  <c r="CL319" i="2"/>
  <c r="CJ319" i="2"/>
  <c r="CH319" i="2"/>
  <c r="CD319" i="2"/>
  <c r="CB319" i="2"/>
  <c r="BZ319" i="2"/>
  <c r="BV319" i="2"/>
  <c r="BT319" i="2"/>
  <c r="BR319" i="2"/>
  <c r="T319" i="2"/>
  <c r="CL318" i="2"/>
  <c r="CJ318" i="2"/>
  <c r="CH318" i="2"/>
  <c r="CD318" i="2"/>
  <c r="CB318" i="2"/>
  <c r="BZ318" i="2"/>
  <c r="BV318" i="2"/>
  <c r="BT318" i="2"/>
  <c r="BR318" i="2"/>
  <c r="T318" i="2"/>
  <c r="CL316" i="2"/>
  <c r="CJ316" i="2"/>
  <c r="CH316" i="2"/>
  <c r="CD316" i="2"/>
  <c r="CB316" i="2"/>
  <c r="BZ316" i="2"/>
  <c r="BV316" i="2"/>
  <c r="BT316" i="2"/>
  <c r="BR316" i="2"/>
  <c r="X316" i="2"/>
  <c r="U316" i="2"/>
  <c r="T316" i="2"/>
  <c r="CL313" i="2"/>
  <c r="CJ313" i="2"/>
  <c r="CH313" i="2"/>
  <c r="CD313" i="2"/>
  <c r="CB313" i="2"/>
  <c r="BZ313" i="2"/>
  <c r="BV313" i="2"/>
  <c r="BT313" i="2"/>
  <c r="BR313" i="2"/>
  <c r="X313" i="2"/>
  <c r="U313" i="2"/>
  <c r="T313" i="2"/>
  <c r="CL312" i="2"/>
  <c r="CJ312" i="2"/>
  <c r="CH312" i="2"/>
  <c r="CD312" i="2"/>
  <c r="CB312" i="2"/>
  <c r="BZ312" i="2"/>
  <c r="BV312" i="2"/>
  <c r="BT312" i="2"/>
  <c r="BR312" i="2"/>
  <c r="X312" i="2"/>
  <c r="U312" i="2"/>
  <c r="T312" i="2"/>
  <c r="CL311" i="2"/>
  <c r="CJ311" i="2"/>
  <c r="CH311" i="2"/>
  <c r="CD311" i="2"/>
  <c r="CB311" i="2"/>
  <c r="BZ311" i="2"/>
  <c r="BV311" i="2"/>
  <c r="BT311" i="2"/>
  <c r="BR311" i="2"/>
  <c r="X311" i="2"/>
  <c r="U311" i="2"/>
  <c r="T311" i="2"/>
  <c r="CL308" i="2"/>
  <c r="CJ308" i="2"/>
  <c r="CH308" i="2"/>
  <c r="CD308" i="2"/>
  <c r="CB308" i="2"/>
  <c r="BZ308" i="2"/>
  <c r="BV308" i="2"/>
  <c r="BT308" i="2"/>
  <c r="BR308" i="2"/>
  <c r="T308" i="2"/>
  <c r="CL307" i="2"/>
  <c r="CJ307" i="2"/>
  <c r="CH307" i="2"/>
  <c r="CD307" i="2"/>
  <c r="CB307" i="2"/>
  <c r="BZ307" i="2"/>
  <c r="BV307" i="2"/>
  <c r="BT307" i="2"/>
  <c r="BR307" i="2"/>
  <c r="T307" i="2"/>
  <c r="CL306" i="2"/>
  <c r="CJ306" i="2"/>
  <c r="CH306" i="2"/>
  <c r="CD306" i="2"/>
  <c r="CB306" i="2"/>
  <c r="BZ306" i="2"/>
  <c r="BV306" i="2"/>
  <c r="BT306" i="2"/>
  <c r="BR306" i="2"/>
  <c r="T306" i="2"/>
  <c r="CL305" i="2"/>
  <c r="CJ305" i="2"/>
  <c r="CH305" i="2"/>
  <c r="CD305" i="2"/>
  <c r="CB305" i="2"/>
  <c r="BZ305" i="2"/>
  <c r="BV305" i="2"/>
  <c r="BT305" i="2"/>
  <c r="BR305" i="2"/>
  <c r="T305" i="2"/>
  <c r="CL304" i="2"/>
  <c r="CJ304" i="2"/>
  <c r="CH304" i="2"/>
  <c r="CD304" i="2"/>
  <c r="CB304" i="2"/>
  <c r="BZ304" i="2"/>
  <c r="BV304" i="2"/>
  <c r="BT304" i="2"/>
  <c r="BR304" i="2"/>
  <c r="T304" i="2"/>
  <c r="CL303" i="2"/>
  <c r="CJ303" i="2"/>
  <c r="CH303" i="2"/>
  <c r="CD303" i="2"/>
  <c r="CB303" i="2"/>
  <c r="BZ303" i="2"/>
  <c r="BV303" i="2"/>
  <c r="BT303" i="2"/>
  <c r="BR303" i="2"/>
  <c r="T303" i="2"/>
  <c r="CL302" i="2"/>
  <c r="CJ302" i="2"/>
  <c r="CH302" i="2"/>
  <c r="CD302" i="2"/>
  <c r="CB302" i="2"/>
  <c r="BZ302" i="2"/>
  <c r="BV302" i="2"/>
  <c r="BT302" i="2"/>
  <c r="BR302" i="2"/>
  <c r="T302" i="2"/>
  <c r="CL301" i="2"/>
  <c r="CJ301" i="2"/>
  <c r="CH301" i="2"/>
  <c r="CD301" i="2"/>
  <c r="CB301" i="2"/>
  <c r="BZ301" i="2"/>
  <c r="BV301" i="2"/>
  <c r="BT301" i="2"/>
  <c r="BR301" i="2"/>
  <c r="T301" i="2"/>
  <c r="CL300" i="2"/>
  <c r="CJ300" i="2"/>
  <c r="CH300" i="2"/>
  <c r="CD300" i="2"/>
  <c r="CB300" i="2"/>
  <c r="BZ300" i="2"/>
  <c r="BV300" i="2"/>
  <c r="BT300" i="2"/>
  <c r="BR300" i="2"/>
  <c r="T300" i="2"/>
  <c r="CL299" i="2"/>
  <c r="CJ299" i="2"/>
  <c r="CH299" i="2"/>
  <c r="CD299" i="2"/>
  <c r="CB299" i="2"/>
  <c r="BZ299" i="2"/>
  <c r="BV299" i="2"/>
  <c r="BT299" i="2"/>
  <c r="BR299" i="2"/>
  <c r="T299" i="2"/>
  <c r="CL298" i="2"/>
  <c r="CJ298" i="2"/>
  <c r="CH298" i="2"/>
  <c r="CD298" i="2"/>
  <c r="CB298" i="2"/>
  <c r="BZ298" i="2"/>
  <c r="BV298" i="2"/>
  <c r="BT298" i="2"/>
  <c r="BR298" i="2"/>
  <c r="T298" i="2"/>
  <c r="CL297" i="2"/>
  <c r="CJ297" i="2"/>
  <c r="CH297" i="2"/>
  <c r="CD297" i="2"/>
  <c r="CB297" i="2"/>
  <c r="BZ297" i="2"/>
  <c r="BV297" i="2"/>
  <c r="BT297" i="2"/>
  <c r="BR297" i="2"/>
  <c r="T297" i="2"/>
  <c r="CL291" i="2"/>
  <c r="CJ291" i="2"/>
  <c r="CH291" i="2"/>
  <c r="CD291" i="2"/>
  <c r="CB291" i="2"/>
  <c r="BZ291" i="2"/>
  <c r="BV291" i="2"/>
  <c r="BT291" i="2"/>
  <c r="BR291" i="2"/>
  <c r="T291" i="2"/>
  <c r="CL290" i="2"/>
  <c r="CJ290" i="2"/>
  <c r="CH290" i="2"/>
  <c r="CD290" i="2"/>
  <c r="CB290" i="2"/>
  <c r="BZ290" i="2"/>
  <c r="BV290" i="2"/>
  <c r="BT290" i="2"/>
  <c r="BR290" i="2"/>
  <c r="T290" i="2"/>
  <c r="CL289" i="2"/>
  <c r="CJ289" i="2"/>
  <c r="CH289" i="2"/>
  <c r="CD289" i="2"/>
  <c r="CB289" i="2"/>
  <c r="BZ289" i="2"/>
  <c r="BV289" i="2"/>
  <c r="BT289" i="2"/>
  <c r="BR289" i="2"/>
  <c r="T289" i="2"/>
  <c r="CL288" i="2"/>
  <c r="CJ288" i="2"/>
  <c r="CH288" i="2"/>
  <c r="CD288" i="2"/>
  <c r="CB288" i="2"/>
  <c r="BZ288" i="2"/>
  <c r="BV288" i="2"/>
  <c r="BT288" i="2"/>
  <c r="BR288" i="2"/>
  <c r="T288" i="2"/>
  <c r="CL287" i="2"/>
  <c r="CJ287" i="2"/>
  <c r="CH287" i="2"/>
  <c r="CD287" i="2"/>
  <c r="CB287" i="2"/>
  <c r="BZ287" i="2"/>
  <c r="BV287" i="2"/>
  <c r="BT287" i="2"/>
  <c r="BR287" i="2"/>
  <c r="T287" i="2"/>
  <c r="CL286" i="2"/>
  <c r="CJ286" i="2"/>
  <c r="CH286" i="2"/>
  <c r="CD286" i="2"/>
  <c r="CB286" i="2"/>
  <c r="BZ286" i="2"/>
  <c r="BV286" i="2"/>
  <c r="BT286" i="2"/>
  <c r="BR286" i="2"/>
  <c r="T286" i="2"/>
  <c r="CL285" i="2"/>
  <c r="CJ285" i="2"/>
  <c r="CH285" i="2"/>
  <c r="CD285" i="2"/>
  <c r="CB285" i="2"/>
  <c r="BZ285" i="2"/>
  <c r="BV285" i="2"/>
  <c r="BT285" i="2"/>
  <c r="BR285" i="2"/>
  <c r="T285" i="2"/>
  <c r="CL284" i="2"/>
  <c r="CJ284" i="2"/>
  <c r="CH284" i="2"/>
  <c r="CD284" i="2"/>
  <c r="CB284" i="2"/>
  <c r="BZ284" i="2"/>
  <c r="BV284" i="2"/>
  <c r="BT284" i="2"/>
  <c r="BR284" i="2"/>
  <c r="T284" i="2"/>
  <c r="CL283" i="2"/>
  <c r="CJ283" i="2"/>
  <c r="CH283" i="2"/>
  <c r="CD283" i="2"/>
  <c r="CB283" i="2"/>
  <c r="BZ283" i="2"/>
  <c r="BV283" i="2"/>
  <c r="BT283" i="2"/>
  <c r="BR283" i="2"/>
  <c r="T283" i="2"/>
  <c r="CL282" i="2"/>
  <c r="CJ282" i="2"/>
  <c r="CH282" i="2"/>
  <c r="CD282" i="2"/>
  <c r="CB282" i="2"/>
  <c r="BZ282" i="2"/>
  <c r="BV282" i="2"/>
  <c r="BT282" i="2"/>
  <c r="BR282" i="2"/>
  <c r="T282" i="2"/>
  <c r="CL281" i="2"/>
  <c r="CJ281" i="2"/>
  <c r="CH281" i="2"/>
  <c r="CD281" i="2"/>
  <c r="CB281" i="2"/>
  <c r="BZ281" i="2"/>
  <c r="BV281" i="2"/>
  <c r="BT281" i="2"/>
  <c r="BR281" i="2"/>
  <c r="X281" i="2"/>
  <c r="U281" i="2"/>
  <c r="T281" i="2"/>
  <c r="CL280" i="2"/>
  <c r="CJ280" i="2"/>
  <c r="CH280" i="2"/>
  <c r="CD280" i="2"/>
  <c r="CB280" i="2"/>
  <c r="BZ280" i="2"/>
  <c r="BV280" i="2"/>
  <c r="BT280" i="2"/>
  <c r="BR280" i="2"/>
  <c r="X280" i="2"/>
  <c r="U280" i="2"/>
  <c r="T280" i="2"/>
  <c r="CL279" i="2"/>
  <c r="CJ279" i="2"/>
  <c r="CH279" i="2"/>
  <c r="CD279" i="2"/>
  <c r="CB279" i="2"/>
  <c r="BZ279" i="2"/>
  <c r="BV279" i="2"/>
  <c r="BT279" i="2"/>
  <c r="BR279" i="2"/>
  <c r="X279" i="2"/>
  <c r="U279" i="2"/>
  <c r="T279" i="2"/>
  <c r="CL278" i="2"/>
  <c r="CJ278" i="2"/>
  <c r="CH278" i="2"/>
  <c r="CD278" i="2"/>
  <c r="CB278" i="2"/>
  <c r="BZ278" i="2"/>
  <c r="BV278" i="2"/>
  <c r="BT278" i="2"/>
  <c r="BR278" i="2"/>
  <c r="X278" i="2"/>
  <c r="U278" i="2"/>
  <c r="T278" i="2"/>
  <c r="CL277" i="2"/>
  <c r="CJ277" i="2"/>
  <c r="CH277" i="2"/>
  <c r="CD277" i="2"/>
  <c r="CB277" i="2"/>
  <c r="BZ277" i="2"/>
  <c r="BV277" i="2"/>
  <c r="BT277" i="2"/>
  <c r="BR277" i="2"/>
  <c r="X277" i="2"/>
  <c r="U277" i="2"/>
  <c r="T277" i="2"/>
  <c r="CL276" i="2"/>
  <c r="CJ276" i="2"/>
  <c r="CH276" i="2"/>
  <c r="CD276" i="2"/>
  <c r="CB276" i="2"/>
  <c r="BZ276" i="2"/>
  <c r="BV276" i="2"/>
  <c r="BT276" i="2"/>
  <c r="BR276" i="2"/>
  <c r="X276" i="2"/>
  <c r="U276" i="2"/>
  <c r="T276" i="2"/>
  <c r="CL275" i="2"/>
  <c r="CJ275" i="2"/>
  <c r="CH275" i="2"/>
  <c r="CD275" i="2"/>
  <c r="CB275" i="2"/>
  <c r="BZ275" i="2"/>
  <c r="BV275" i="2"/>
  <c r="BT275" i="2"/>
  <c r="BR275" i="2"/>
  <c r="X275" i="2"/>
  <c r="U275" i="2"/>
  <c r="T275" i="2"/>
  <c r="CL272" i="2"/>
  <c r="CJ272" i="2"/>
  <c r="CH272" i="2"/>
  <c r="CD272" i="2"/>
  <c r="CB272" i="2"/>
  <c r="BZ272" i="2"/>
  <c r="BV272" i="2"/>
  <c r="BT272" i="2"/>
  <c r="BR272" i="2"/>
  <c r="X272" i="2"/>
  <c r="U272" i="2"/>
  <c r="T272" i="2"/>
  <c r="CL271" i="2"/>
  <c r="CJ271" i="2"/>
  <c r="CH271" i="2"/>
  <c r="CD271" i="2"/>
  <c r="CB271" i="2"/>
  <c r="BZ271" i="2"/>
  <c r="BV271" i="2"/>
  <c r="BT271" i="2"/>
  <c r="BR271" i="2"/>
  <c r="X271" i="2"/>
  <c r="U271" i="2"/>
  <c r="T271" i="2"/>
  <c r="CL270" i="2"/>
  <c r="CJ270" i="2"/>
  <c r="CH270" i="2"/>
  <c r="CD270" i="2"/>
  <c r="CB270" i="2"/>
  <c r="BZ270" i="2"/>
  <c r="BV270" i="2"/>
  <c r="BT270" i="2"/>
  <c r="BR270" i="2"/>
  <c r="X270" i="2"/>
  <c r="U270" i="2"/>
  <c r="T270" i="2"/>
  <c r="CL269" i="2"/>
  <c r="CJ269" i="2"/>
  <c r="CH269" i="2"/>
  <c r="CD269" i="2"/>
  <c r="CB269" i="2"/>
  <c r="BZ269" i="2"/>
  <c r="BV269" i="2"/>
  <c r="BT269" i="2"/>
  <c r="BR269" i="2"/>
  <c r="X269" i="2"/>
  <c r="U269" i="2"/>
  <c r="T269" i="2"/>
  <c r="CL267" i="2"/>
  <c r="CJ267" i="2"/>
  <c r="CH267" i="2"/>
  <c r="CD267" i="2"/>
  <c r="CB267" i="2"/>
  <c r="BZ267" i="2"/>
  <c r="BV267" i="2"/>
  <c r="BT267" i="2"/>
  <c r="BR267" i="2"/>
  <c r="X267" i="2"/>
  <c r="U267" i="2"/>
  <c r="T267" i="2"/>
  <c r="CL266" i="2"/>
  <c r="CJ266" i="2"/>
  <c r="CH266" i="2"/>
  <c r="CD266" i="2"/>
  <c r="CB266" i="2"/>
  <c r="BZ266" i="2"/>
  <c r="BV266" i="2"/>
  <c r="BT266" i="2"/>
  <c r="BR266" i="2"/>
  <c r="X266" i="2"/>
  <c r="U266" i="2"/>
  <c r="T266" i="2"/>
  <c r="CL265" i="2"/>
  <c r="CJ265" i="2"/>
  <c r="CH265" i="2"/>
  <c r="CD265" i="2"/>
  <c r="CB265" i="2"/>
  <c r="BZ265" i="2"/>
  <c r="BV265" i="2"/>
  <c r="BT265" i="2"/>
  <c r="BR265" i="2"/>
  <c r="X265" i="2"/>
  <c r="U265" i="2"/>
  <c r="T265" i="2"/>
  <c r="CL264" i="2"/>
  <c r="CJ264" i="2"/>
  <c r="CH264" i="2"/>
  <c r="CD264" i="2"/>
  <c r="CB264" i="2"/>
  <c r="BZ264" i="2"/>
  <c r="BV264" i="2"/>
  <c r="BT264" i="2"/>
  <c r="BR264" i="2"/>
  <c r="X264" i="2"/>
  <c r="U264" i="2"/>
  <c r="T264" i="2"/>
  <c r="CL263" i="2"/>
  <c r="CJ263" i="2"/>
  <c r="CH263" i="2"/>
  <c r="CD263" i="2"/>
  <c r="CB263" i="2"/>
  <c r="BZ263" i="2"/>
  <c r="BV263" i="2"/>
  <c r="BT263" i="2"/>
  <c r="BR263" i="2"/>
  <c r="X263" i="2"/>
  <c r="U263" i="2"/>
  <c r="T263" i="2"/>
  <c r="CL259" i="2"/>
  <c r="CJ259" i="2"/>
  <c r="CH259" i="2"/>
  <c r="CD259" i="2"/>
  <c r="CB259" i="2"/>
  <c r="BZ259" i="2"/>
  <c r="CL258" i="2"/>
  <c r="CJ258" i="2"/>
  <c r="CH258" i="2"/>
  <c r="BV258" i="2"/>
  <c r="BT258" i="2"/>
  <c r="BR258" i="2"/>
  <c r="CD253" i="2"/>
  <c r="CB253" i="2"/>
  <c r="BZ253" i="2"/>
  <c r="BV253" i="2"/>
  <c r="BT253" i="2"/>
  <c r="BR253" i="2"/>
  <c r="CD251" i="2"/>
  <c r="CB251" i="2"/>
  <c r="BZ251" i="2"/>
  <c r="BV251" i="2"/>
  <c r="BT251" i="2"/>
  <c r="BR251" i="2"/>
  <c r="T251" i="2"/>
  <c r="CL249" i="2"/>
  <c r="CJ249" i="2"/>
  <c r="CH249" i="2"/>
  <c r="CD249" i="2"/>
  <c r="CB249" i="2"/>
  <c r="BZ249" i="2"/>
  <c r="BV249" i="2"/>
  <c r="BT249" i="2"/>
  <c r="BR249" i="2"/>
  <c r="X249" i="2"/>
  <c r="U249" i="2"/>
  <c r="T249" i="2"/>
  <c r="CL248" i="2"/>
  <c r="CJ248" i="2"/>
  <c r="CH248" i="2"/>
  <c r="CD248" i="2"/>
  <c r="CB248" i="2"/>
  <c r="BZ248" i="2"/>
  <c r="BV248" i="2"/>
  <c r="BT248" i="2"/>
  <c r="BR248" i="2"/>
  <c r="T248" i="2"/>
  <c r="CL247" i="2"/>
  <c r="CJ247" i="2"/>
  <c r="CH247" i="2"/>
  <c r="CD247" i="2"/>
  <c r="CB247" i="2"/>
  <c r="BZ247" i="2"/>
  <c r="BV247" i="2"/>
  <c r="BT247" i="2"/>
  <c r="BR247" i="2"/>
  <c r="X247" i="2"/>
  <c r="U247" i="2"/>
  <c r="T247" i="2"/>
  <c r="CL246" i="2"/>
  <c r="CJ246" i="2"/>
  <c r="CH246" i="2"/>
  <c r="CD246" i="2"/>
  <c r="CB246" i="2"/>
  <c r="BZ246" i="2"/>
  <c r="BV246" i="2"/>
  <c r="BT246" i="2"/>
  <c r="BR246" i="2"/>
  <c r="X246" i="2"/>
  <c r="U246" i="2"/>
  <c r="T246" i="2"/>
  <c r="CL245" i="2"/>
  <c r="CJ245" i="2"/>
  <c r="CH245" i="2"/>
  <c r="CD245" i="2"/>
  <c r="CB245" i="2"/>
  <c r="BZ245" i="2"/>
  <c r="BV245" i="2"/>
  <c r="BT245" i="2"/>
  <c r="BR245" i="2"/>
  <c r="X245" i="2"/>
  <c r="U245" i="2"/>
  <c r="T245" i="2"/>
  <c r="CL244" i="2"/>
  <c r="CJ244" i="2"/>
  <c r="CH244" i="2"/>
  <c r="CD244" i="2"/>
  <c r="CB244" i="2"/>
  <c r="BZ244" i="2"/>
  <c r="BV244" i="2"/>
  <c r="BT244" i="2"/>
  <c r="BR244" i="2"/>
  <c r="X244" i="2"/>
  <c r="U244" i="2"/>
  <c r="T244" i="2"/>
  <c r="CL243" i="2"/>
  <c r="CJ243" i="2"/>
  <c r="CH243" i="2"/>
  <c r="CD243" i="2"/>
  <c r="CB243" i="2"/>
  <c r="BZ243" i="2"/>
  <c r="BV243" i="2"/>
  <c r="BT243" i="2"/>
  <c r="BR243" i="2"/>
  <c r="X243" i="2"/>
  <c r="U243" i="2"/>
  <c r="T243" i="2"/>
  <c r="CL221" i="2"/>
  <c r="CJ221" i="2"/>
  <c r="CH221" i="2"/>
  <c r="CD221" i="2"/>
  <c r="CB221" i="2"/>
  <c r="BZ221" i="2"/>
  <c r="BV221" i="2"/>
  <c r="BT221" i="2"/>
  <c r="BR221" i="2"/>
  <c r="T221" i="2"/>
  <c r="CL220" i="2"/>
  <c r="CJ220" i="2"/>
  <c r="CH220" i="2"/>
  <c r="CD220" i="2"/>
  <c r="CB220" i="2"/>
  <c r="BZ220" i="2"/>
  <c r="BV220" i="2"/>
  <c r="BT220" i="2"/>
  <c r="BR220" i="2"/>
  <c r="T220" i="2"/>
  <c r="CL219" i="2"/>
  <c r="CJ219" i="2"/>
  <c r="CH219" i="2"/>
  <c r="CD219" i="2"/>
  <c r="CB219" i="2"/>
  <c r="BZ219" i="2"/>
  <c r="BV219" i="2"/>
  <c r="BT219" i="2"/>
  <c r="BR219" i="2"/>
  <c r="T219" i="2"/>
  <c r="CL217" i="2"/>
  <c r="CJ217" i="2"/>
  <c r="CH217" i="2"/>
  <c r="CD217" i="2"/>
  <c r="CB217" i="2"/>
  <c r="BZ217" i="2"/>
  <c r="BV217" i="2"/>
  <c r="BT217" i="2"/>
  <c r="BR217" i="2"/>
  <c r="T217" i="2"/>
  <c r="CL215" i="2"/>
  <c r="CJ215" i="2"/>
  <c r="CH215" i="2"/>
  <c r="CD215" i="2"/>
  <c r="CB215" i="2"/>
  <c r="BZ215" i="2"/>
  <c r="BV215" i="2"/>
  <c r="BT215" i="2"/>
  <c r="BR215" i="2"/>
  <c r="T215" i="2"/>
  <c r="CL214" i="2"/>
  <c r="CJ214" i="2"/>
  <c r="CH214" i="2"/>
  <c r="CD214" i="2"/>
  <c r="CB214" i="2"/>
  <c r="BZ214" i="2"/>
  <c r="BV214" i="2"/>
  <c r="BT214" i="2"/>
  <c r="BR214" i="2"/>
  <c r="T214" i="2"/>
  <c r="CL211" i="2"/>
  <c r="CJ211" i="2"/>
  <c r="CH211" i="2"/>
  <c r="CD211" i="2"/>
  <c r="CB211" i="2"/>
  <c r="BZ211" i="2"/>
  <c r="BV211" i="2"/>
  <c r="BT211" i="2"/>
  <c r="BR211" i="2"/>
  <c r="T211" i="2"/>
  <c r="CL210" i="2"/>
  <c r="CJ210" i="2"/>
  <c r="CH210" i="2"/>
  <c r="CD210" i="2"/>
  <c r="CB210" i="2"/>
  <c r="BZ210" i="2"/>
  <c r="BV210" i="2"/>
  <c r="BT210" i="2"/>
  <c r="BR210" i="2"/>
  <c r="T210" i="2"/>
  <c r="CL209" i="2"/>
  <c r="CJ209" i="2"/>
  <c r="CH209" i="2"/>
  <c r="CD209" i="2"/>
  <c r="CB209" i="2"/>
  <c r="BZ209" i="2"/>
  <c r="BV209" i="2"/>
  <c r="BT209" i="2"/>
  <c r="BR209" i="2"/>
  <c r="T209" i="2"/>
  <c r="CL231" i="2"/>
  <c r="CJ231" i="2"/>
  <c r="CH231" i="2"/>
  <c r="CD231" i="2"/>
  <c r="CB231" i="2"/>
  <c r="BZ231" i="2"/>
  <c r="BV231" i="2"/>
  <c r="BT231" i="2"/>
  <c r="BR231" i="2"/>
  <c r="T231" i="2"/>
  <c r="CL230" i="2"/>
  <c r="CJ230" i="2"/>
  <c r="CH230" i="2"/>
  <c r="CD230" i="2"/>
  <c r="CB230" i="2"/>
  <c r="BZ230" i="2"/>
  <c r="BV230" i="2"/>
  <c r="BT230" i="2"/>
  <c r="BR230" i="2"/>
  <c r="T230" i="2"/>
  <c r="CL204" i="2"/>
  <c r="CJ204" i="2"/>
  <c r="CH204" i="2"/>
  <c r="CD204" i="2"/>
  <c r="CB204" i="2"/>
  <c r="BZ204" i="2"/>
  <c r="BV204" i="2"/>
  <c r="BT204" i="2"/>
  <c r="BR204" i="2"/>
  <c r="T204" i="2"/>
  <c r="CL203" i="2"/>
  <c r="CJ203" i="2"/>
  <c r="CH203" i="2"/>
  <c r="CD203" i="2"/>
  <c r="CB203" i="2"/>
  <c r="BZ203" i="2"/>
  <c r="BV203" i="2"/>
  <c r="BT203" i="2"/>
  <c r="BR203" i="2"/>
  <c r="T203" i="2"/>
  <c r="CL202" i="2"/>
  <c r="CJ202" i="2"/>
  <c r="CH202" i="2"/>
  <c r="CD202" i="2"/>
  <c r="CB202" i="2"/>
  <c r="BZ202" i="2"/>
  <c r="BV202" i="2"/>
  <c r="BT202" i="2"/>
  <c r="BR202" i="2"/>
  <c r="T202" i="2"/>
  <c r="CL201" i="2"/>
  <c r="CJ201" i="2"/>
  <c r="CH201" i="2"/>
  <c r="CD201" i="2"/>
  <c r="CB201" i="2"/>
  <c r="BZ201" i="2"/>
  <c r="BV201" i="2"/>
  <c r="BT201" i="2"/>
  <c r="BR201" i="2"/>
  <c r="T201" i="2"/>
  <c r="CL200" i="2"/>
  <c r="CJ200" i="2"/>
  <c r="CH200" i="2"/>
  <c r="CD200" i="2"/>
  <c r="CB200" i="2"/>
  <c r="BZ200" i="2"/>
  <c r="BV200" i="2"/>
  <c r="BT200" i="2"/>
  <c r="BR200" i="2"/>
  <c r="T200" i="2"/>
  <c r="CL199" i="2"/>
  <c r="CJ199" i="2"/>
  <c r="CH199" i="2"/>
  <c r="CD199" i="2"/>
  <c r="CB199" i="2"/>
  <c r="BZ199" i="2"/>
  <c r="BV199" i="2"/>
  <c r="BT199" i="2"/>
  <c r="BR199" i="2"/>
  <c r="T199" i="2"/>
  <c r="CL198" i="2"/>
  <c r="CJ198" i="2"/>
  <c r="CH198" i="2"/>
  <c r="CD198" i="2"/>
  <c r="CB198" i="2"/>
  <c r="BZ198" i="2"/>
  <c r="BV198" i="2"/>
  <c r="BT198" i="2"/>
  <c r="BR198" i="2"/>
  <c r="T198" i="2"/>
  <c r="CL197" i="2"/>
  <c r="CJ197" i="2"/>
  <c r="CH197" i="2"/>
  <c r="CD197" i="2"/>
  <c r="CB197" i="2"/>
  <c r="BZ197" i="2"/>
  <c r="BV197" i="2"/>
  <c r="BT197" i="2"/>
  <c r="BR197" i="2"/>
  <c r="X197" i="2"/>
  <c r="U197" i="2"/>
  <c r="T197" i="2"/>
  <c r="CL196" i="2"/>
  <c r="CJ196" i="2"/>
  <c r="CH196" i="2"/>
  <c r="CD196" i="2"/>
  <c r="CB196" i="2"/>
  <c r="BZ196" i="2"/>
  <c r="BV196" i="2"/>
  <c r="BT196" i="2"/>
  <c r="BR196" i="2"/>
  <c r="X196" i="2"/>
  <c r="U196" i="2"/>
  <c r="T196" i="2"/>
  <c r="CL195" i="2"/>
  <c r="CJ195" i="2"/>
  <c r="CH195" i="2"/>
  <c r="CD195" i="2"/>
  <c r="CB195" i="2"/>
  <c r="BZ195" i="2"/>
  <c r="BV195" i="2"/>
  <c r="BT195" i="2"/>
  <c r="BR195" i="2"/>
  <c r="X195" i="2"/>
  <c r="U195" i="2"/>
  <c r="T195" i="2"/>
  <c r="CL194" i="2"/>
  <c r="CJ194" i="2"/>
  <c r="CH194" i="2"/>
  <c r="CD194" i="2"/>
  <c r="CB194" i="2"/>
  <c r="BZ194" i="2"/>
  <c r="BV194" i="2"/>
  <c r="BT194" i="2"/>
  <c r="BR194" i="2"/>
  <c r="X194" i="2"/>
  <c r="U194" i="2"/>
  <c r="T194" i="2"/>
  <c r="CL193" i="2"/>
  <c r="CJ193" i="2"/>
  <c r="CH193" i="2"/>
  <c r="CD193" i="2"/>
  <c r="CB193" i="2"/>
  <c r="BZ193" i="2"/>
  <c r="BV193" i="2"/>
  <c r="BT193" i="2"/>
  <c r="BR193" i="2"/>
  <c r="X193" i="2"/>
  <c r="U193" i="2"/>
  <c r="T193" i="2"/>
  <c r="CL192" i="2"/>
  <c r="CJ192" i="2"/>
  <c r="CH192" i="2"/>
  <c r="CD192" i="2"/>
  <c r="CB192" i="2"/>
  <c r="BZ192" i="2"/>
  <c r="BV192" i="2"/>
  <c r="BT192" i="2"/>
  <c r="BR192" i="2"/>
  <c r="X192" i="2"/>
  <c r="U192" i="2"/>
  <c r="T192" i="2"/>
  <c r="CL191" i="2"/>
  <c r="CJ191" i="2"/>
  <c r="CH191" i="2"/>
  <c r="CD191" i="2"/>
  <c r="CB191" i="2"/>
  <c r="BZ191" i="2"/>
  <c r="BV191" i="2"/>
  <c r="BT191" i="2"/>
  <c r="BR191" i="2"/>
  <c r="X191" i="2"/>
  <c r="U191" i="2"/>
  <c r="T191" i="2"/>
  <c r="CD190" i="2"/>
  <c r="CB190" i="2"/>
  <c r="BZ190" i="2"/>
  <c r="BV190" i="2"/>
  <c r="BT190" i="2"/>
  <c r="BR190" i="2"/>
  <c r="X190" i="2"/>
  <c r="CJ190" i="2" s="1"/>
  <c r="U190" i="2"/>
  <c r="T190" i="2"/>
  <c r="CL187" i="2"/>
  <c r="CJ187" i="2"/>
  <c r="CH187" i="2"/>
  <c r="CD187" i="2"/>
  <c r="CB187" i="2"/>
  <c r="BZ187" i="2"/>
  <c r="BV187" i="2"/>
  <c r="BT187" i="2"/>
  <c r="BR187" i="2"/>
  <c r="X187" i="2"/>
  <c r="U187" i="2"/>
  <c r="T187" i="2"/>
  <c r="CL186" i="2"/>
  <c r="CJ186" i="2"/>
  <c r="CH186" i="2"/>
  <c r="CD186" i="2"/>
  <c r="CB186" i="2"/>
  <c r="BZ186" i="2"/>
  <c r="BV186" i="2"/>
  <c r="BT186" i="2"/>
  <c r="BR186" i="2"/>
  <c r="X186" i="2"/>
  <c r="U186" i="2"/>
  <c r="T186" i="2"/>
  <c r="CL185" i="2"/>
  <c r="CJ185" i="2"/>
  <c r="CH185" i="2"/>
  <c r="CD185" i="2"/>
  <c r="CB185" i="2"/>
  <c r="BZ185" i="2"/>
  <c r="BV185" i="2"/>
  <c r="BT185" i="2"/>
  <c r="BR185" i="2"/>
  <c r="X185" i="2"/>
  <c r="U185" i="2"/>
  <c r="T185" i="2"/>
  <c r="CL183" i="2"/>
  <c r="CJ183" i="2"/>
  <c r="CH183" i="2"/>
  <c r="CD183" i="2"/>
  <c r="CB183" i="2"/>
  <c r="BZ183" i="2"/>
  <c r="BV183" i="2"/>
  <c r="BT183" i="2"/>
  <c r="BR183" i="2"/>
  <c r="X183" i="2"/>
  <c r="U183" i="2"/>
  <c r="T183" i="2"/>
  <c r="CL180" i="2"/>
  <c r="CJ180" i="2"/>
  <c r="CH180" i="2"/>
  <c r="CD180" i="2"/>
  <c r="CB180" i="2"/>
  <c r="BZ180" i="2"/>
  <c r="BV180" i="2"/>
  <c r="BT180" i="2"/>
  <c r="BR180" i="2"/>
  <c r="T180" i="2"/>
  <c r="CL179" i="2"/>
  <c r="CJ179" i="2"/>
  <c r="CH179" i="2"/>
  <c r="CD179" i="2"/>
  <c r="CB179" i="2"/>
  <c r="BZ179" i="2"/>
  <c r="BV179" i="2"/>
  <c r="BT179" i="2"/>
  <c r="BR179" i="2"/>
  <c r="T179" i="2"/>
  <c r="CL178" i="2"/>
  <c r="CJ178" i="2"/>
  <c r="CH178" i="2"/>
  <c r="CD178" i="2"/>
  <c r="CB178" i="2"/>
  <c r="BZ178" i="2"/>
  <c r="BV178" i="2"/>
  <c r="BT178" i="2"/>
  <c r="BR178" i="2"/>
  <c r="T178" i="2"/>
  <c r="CL167" i="2"/>
  <c r="CJ167" i="2"/>
  <c r="CH167" i="2"/>
  <c r="CD167" i="2"/>
  <c r="CB167" i="2"/>
  <c r="BZ167" i="2"/>
  <c r="BV167" i="2"/>
  <c r="BT167" i="2"/>
  <c r="BR167" i="2"/>
  <c r="X167" i="2"/>
  <c r="U167" i="2"/>
  <c r="T167" i="2"/>
  <c r="CD166" i="2"/>
  <c r="CB166" i="2"/>
  <c r="BZ166" i="2"/>
  <c r="BV166" i="2"/>
  <c r="BT166" i="2"/>
  <c r="BR166" i="2"/>
  <c r="X166" i="2"/>
  <c r="CJ166" i="2" s="1"/>
  <c r="U166" i="2"/>
  <c r="T166" i="2"/>
  <c r="CD165" i="2"/>
  <c r="CB165" i="2"/>
  <c r="BZ165" i="2"/>
  <c r="BV165" i="2"/>
  <c r="BT165" i="2"/>
  <c r="BR165" i="2"/>
  <c r="X165" i="2"/>
  <c r="CJ165" i="2" s="1"/>
  <c r="U165" i="2"/>
  <c r="T165" i="2"/>
  <c r="CL164" i="2"/>
  <c r="CJ164" i="2"/>
  <c r="CH164" i="2"/>
  <c r="BV164" i="2"/>
  <c r="BT164" i="2"/>
  <c r="BR164" i="2"/>
  <c r="X164" i="2"/>
  <c r="U164" i="2"/>
  <c r="T164" i="2"/>
  <c r="CL163" i="2"/>
  <c r="CJ163" i="2"/>
  <c r="CH163" i="2"/>
  <c r="CD163" i="2"/>
  <c r="CB163" i="2"/>
  <c r="BZ163" i="2"/>
  <c r="BV163" i="2"/>
  <c r="BT163" i="2"/>
  <c r="BR163" i="2"/>
  <c r="X163" i="2"/>
  <c r="U163" i="2"/>
  <c r="T163" i="2"/>
  <c r="CL162" i="2"/>
  <c r="CJ162" i="2"/>
  <c r="CH162" i="2"/>
  <c r="CD162" i="2"/>
  <c r="CB162" i="2"/>
  <c r="BZ162" i="2"/>
  <c r="BV162" i="2"/>
  <c r="BT162" i="2"/>
  <c r="BR162" i="2"/>
  <c r="X162" i="2"/>
  <c r="U162" i="2"/>
  <c r="T162" i="2"/>
  <c r="CL161" i="2"/>
  <c r="CJ161" i="2"/>
  <c r="CH161" i="2"/>
  <c r="CD161" i="2"/>
  <c r="CB161" i="2"/>
  <c r="BZ161" i="2"/>
  <c r="BV161" i="2"/>
  <c r="BT161" i="2"/>
  <c r="BR161" i="2"/>
  <c r="X161" i="2"/>
  <c r="U161" i="2"/>
  <c r="T161" i="2"/>
  <c r="CL151" i="2"/>
  <c r="CJ151" i="2"/>
  <c r="CH151" i="2"/>
  <c r="CD151" i="2"/>
  <c r="CB151" i="2"/>
  <c r="BZ151" i="2"/>
  <c r="BV151" i="2"/>
  <c r="BT151" i="2"/>
  <c r="BR151" i="2"/>
  <c r="T151" i="2"/>
  <c r="CL232" i="2"/>
  <c r="CJ232" i="2"/>
  <c r="CH232" i="2"/>
  <c r="CD232" i="2"/>
  <c r="CB232" i="2"/>
  <c r="BZ232" i="2"/>
  <c r="BV232" i="2"/>
  <c r="BT232" i="2"/>
  <c r="BR232" i="2"/>
  <c r="T232" i="2"/>
  <c r="CL153" i="2"/>
  <c r="CJ153" i="2"/>
  <c r="CH153" i="2"/>
  <c r="CD153" i="2"/>
  <c r="CB153" i="2"/>
  <c r="BZ153" i="2"/>
  <c r="BV153" i="2"/>
  <c r="BT153" i="2"/>
  <c r="BR153" i="2"/>
  <c r="T153" i="2"/>
  <c r="CL152" i="2"/>
  <c r="CJ152" i="2"/>
  <c r="CH152" i="2"/>
  <c r="CD152" i="2"/>
  <c r="CB152" i="2"/>
  <c r="BZ152" i="2"/>
  <c r="BV152" i="2"/>
  <c r="BT152" i="2"/>
  <c r="BR152" i="2"/>
  <c r="T152" i="2"/>
  <c r="CL229" i="2"/>
  <c r="CJ229" i="2"/>
  <c r="CH229" i="2"/>
  <c r="CD229" i="2"/>
  <c r="CB229" i="2"/>
  <c r="BZ229" i="2"/>
  <c r="BV229" i="2"/>
  <c r="BT229" i="2"/>
  <c r="BR229" i="2"/>
  <c r="T229" i="2"/>
  <c r="CL150" i="2"/>
  <c r="CJ150" i="2"/>
  <c r="CH150" i="2"/>
  <c r="CD150" i="2"/>
  <c r="CB150" i="2"/>
  <c r="BZ150" i="2"/>
  <c r="BV150" i="2"/>
  <c r="BT150" i="2"/>
  <c r="BR150" i="2"/>
  <c r="X150" i="2"/>
  <c r="U150" i="2"/>
  <c r="T150" i="2"/>
  <c r="CL149" i="2"/>
  <c r="CJ149" i="2"/>
  <c r="CH149" i="2"/>
  <c r="CD149" i="2"/>
  <c r="CB149" i="2"/>
  <c r="BZ149" i="2"/>
  <c r="BV149" i="2"/>
  <c r="BT149" i="2"/>
  <c r="BR149" i="2"/>
  <c r="X149" i="2"/>
  <c r="U149" i="2"/>
  <c r="T149" i="2"/>
  <c r="CL148" i="2"/>
  <c r="CJ148" i="2"/>
  <c r="CH148" i="2"/>
  <c r="CD148" i="2"/>
  <c r="CB148" i="2"/>
  <c r="BZ148" i="2"/>
  <c r="BV148" i="2"/>
  <c r="BT148" i="2"/>
  <c r="BR148" i="2"/>
  <c r="X148" i="2"/>
  <c r="U148" i="2"/>
  <c r="T148" i="2"/>
  <c r="CL146" i="2"/>
  <c r="CJ146" i="2"/>
  <c r="CH146" i="2"/>
  <c r="CD146" i="2"/>
  <c r="CB146" i="2"/>
  <c r="BZ146" i="2"/>
  <c r="BV146" i="2"/>
  <c r="BT146" i="2"/>
  <c r="BR146" i="2"/>
  <c r="T146" i="2"/>
  <c r="CL145" i="2"/>
  <c r="CJ145" i="2"/>
  <c r="CH145" i="2"/>
  <c r="CD145" i="2"/>
  <c r="CB145" i="2"/>
  <c r="BZ145" i="2"/>
  <c r="BV145" i="2"/>
  <c r="BT145" i="2"/>
  <c r="BR145" i="2"/>
  <c r="T145" i="2"/>
  <c r="CL144" i="2"/>
  <c r="CJ144" i="2"/>
  <c r="CH144" i="2"/>
  <c r="CD144" i="2"/>
  <c r="CB144" i="2"/>
  <c r="BZ144" i="2"/>
  <c r="BV144" i="2"/>
  <c r="BT144" i="2"/>
  <c r="BR144" i="2"/>
  <c r="T144" i="2"/>
  <c r="CL143" i="2"/>
  <c r="CJ143" i="2"/>
  <c r="CH143" i="2"/>
  <c r="CD143" i="2"/>
  <c r="CB143" i="2"/>
  <c r="BZ143" i="2"/>
  <c r="BV143" i="2"/>
  <c r="BT143" i="2"/>
  <c r="BR143" i="2"/>
  <c r="T143" i="2"/>
  <c r="CL142" i="2"/>
  <c r="CJ142" i="2"/>
  <c r="CH142" i="2"/>
  <c r="CD142" i="2"/>
  <c r="CB142" i="2"/>
  <c r="BZ142" i="2"/>
  <c r="BV142" i="2"/>
  <c r="BT142" i="2"/>
  <c r="BR142" i="2"/>
  <c r="T142" i="2"/>
  <c r="CL141" i="2"/>
  <c r="CJ141" i="2"/>
  <c r="CH141" i="2"/>
  <c r="CD141" i="2"/>
  <c r="CB141" i="2"/>
  <c r="BZ141" i="2"/>
  <c r="BV141" i="2"/>
  <c r="BT141" i="2"/>
  <c r="BR141" i="2"/>
  <c r="T141" i="2"/>
  <c r="CL140" i="2"/>
  <c r="CJ140" i="2"/>
  <c r="CH140" i="2"/>
  <c r="CD140" i="2"/>
  <c r="CB140" i="2"/>
  <c r="BZ140" i="2"/>
  <c r="BV140" i="2"/>
  <c r="BT140" i="2"/>
  <c r="BR140" i="2"/>
  <c r="T140" i="2"/>
  <c r="CL139" i="2"/>
  <c r="CJ139" i="2"/>
  <c r="CH139" i="2"/>
  <c r="CD139" i="2"/>
  <c r="CB139" i="2"/>
  <c r="BZ139" i="2"/>
  <c r="BV139" i="2"/>
  <c r="BT139" i="2"/>
  <c r="BR139" i="2"/>
  <c r="T139" i="2"/>
  <c r="CL138" i="2"/>
  <c r="CJ138" i="2"/>
  <c r="CH138" i="2"/>
  <c r="CD138" i="2"/>
  <c r="CB138" i="2"/>
  <c r="BZ138" i="2"/>
  <c r="BV138" i="2"/>
  <c r="BT138" i="2"/>
  <c r="BR138" i="2"/>
  <c r="T138" i="2"/>
  <c r="CL137" i="2"/>
  <c r="CJ137" i="2"/>
  <c r="CH137" i="2"/>
  <c r="CD137" i="2"/>
  <c r="CB137" i="2"/>
  <c r="BZ137" i="2"/>
  <c r="BV137" i="2"/>
  <c r="BT137" i="2"/>
  <c r="BR137" i="2"/>
  <c r="T137" i="2"/>
  <c r="CL135" i="2"/>
  <c r="CJ135" i="2"/>
  <c r="CH135" i="2"/>
  <c r="CD135" i="2"/>
  <c r="CB135" i="2"/>
  <c r="BZ135" i="2"/>
  <c r="BV135" i="2"/>
  <c r="BT135" i="2"/>
  <c r="BR135" i="2"/>
  <c r="X135" i="2"/>
  <c r="U135" i="2"/>
  <c r="T135" i="2"/>
  <c r="CL134" i="2"/>
  <c r="CJ134" i="2"/>
  <c r="CH134" i="2"/>
  <c r="CD134" i="2"/>
  <c r="CB134" i="2"/>
  <c r="BZ134" i="2"/>
  <c r="BV134" i="2"/>
  <c r="BT134" i="2"/>
  <c r="BR134" i="2"/>
  <c r="X134" i="2"/>
  <c r="U134" i="2"/>
  <c r="T134" i="2"/>
  <c r="CL133" i="2"/>
  <c r="CJ133" i="2"/>
  <c r="CH133" i="2"/>
  <c r="CD133" i="2"/>
  <c r="CB133" i="2"/>
  <c r="BZ133" i="2"/>
  <c r="BV133" i="2"/>
  <c r="BT133" i="2"/>
  <c r="BR133" i="2"/>
  <c r="X133" i="2"/>
  <c r="U133" i="2"/>
  <c r="T133" i="2"/>
  <c r="CL132" i="2"/>
  <c r="CJ132" i="2"/>
  <c r="CH132" i="2"/>
  <c r="CD132" i="2"/>
  <c r="CB132" i="2"/>
  <c r="BZ132" i="2"/>
  <c r="BV132" i="2"/>
  <c r="BT132" i="2"/>
  <c r="BR132" i="2"/>
  <c r="X132" i="2"/>
  <c r="U132" i="2"/>
  <c r="T132" i="2"/>
  <c r="CL131" i="2"/>
  <c r="CJ131" i="2"/>
  <c r="CH131" i="2"/>
  <c r="CD131" i="2"/>
  <c r="CB131" i="2"/>
  <c r="BZ131" i="2"/>
  <c r="BV131" i="2"/>
  <c r="BT131" i="2"/>
  <c r="BR131" i="2"/>
  <c r="X131" i="2"/>
  <c r="U131" i="2"/>
  <c r="T131" i="2"/>
  <c r="CL130" i="2"/>
  <c r="CJ130" i="2"/>
  <c r="CH130" i="2"/>
  <c r="CD130" i="2"/>
  <c r="CB130" i="2"/>
  <c r="BZ130" i="2"/>
  <c r="BV130" i="2"/>
  <c r="BT130" i="2"/>
  <c r="BR130" i="2"/>
  <c r="X130" i="2"/>
  <c r="U130" i="2"/>
  <c r="T130" i="2"/>
  <c r="CL129" i="2"/>
  <c r="CJ129" i="2"/>
  <c r="CH129" i="2"/>
  <c r="CD129" i="2"/>
  <c r="CB129" i="2"/>
  <c r="BZ129" i="2"/>
  <c r="BV129" i="2"/>
  <c r="BT129" i="2"/>
  <c r="BR129" i="2"/>
  <c r="X129" i="2"/>
  <c r="U129" i="2"/>
  <c r="T129" i="2"/>
  <c r="CL126" i="2"/>
  <c r="CJ126" i="2"/>
  <c r="CH126" i="2"/>
  <c r="CD126" i="2"/>
  <c r="CB126" i="2"/>
  <c r="BZ126" i="2"/>
  <c r="BV126" i="2"/>
  <c r="BT126" i="2"/>
  <c r="BR126" i="2"/>
  <c r="X126" i="2"/>
  <c r="U126" i="2"/>
  <c r="T126" i="2"/>
  <c r="CL125" i="2"/>
  <c r="CJ125" i="2"/>
  <c r="CH125" i="2"/>
  <c r="CD125" i="2"/>
  <c r="CB125" i="2"/>
  <c r="BZ125" i="2"/>
  <c r="BV125" i="2"/>
  <c r="BT125" i="2"/>
  <c r="BR125" i="2"/>
  <c r="X125" i="2"/>
  <c r="U125" i="2"/>
  <c r="T125" i="2"/>
  <c r="CL124" i="2"/>
  <c r="CJ124" i="2"/>
  <c r="CH124" i="2"/>
  <c r="CD124" i="2"/>
  <c r="CB124" i="2"/>
  <c r="BZ124" i="2"/>
  <c r="BV124" i="2"/>
  <c r="BT124" i="2"/>
  <c r="BR124" i="2"/>
  <c r="X124" i="2"/>
  <c r="U124" i="2"/>
  <c r="T124" i="2"/>
  <c r="CL123" i="2"/>
  <c r="CJ123" i="2"/>
  <c r="CH123" i="2"/>
  <c r="CD123" i="2"/>
  <c r="CB123" i="2"/>
  <c r="BZ123" i="2"/>
  <c r="BV123" i="2"/>
  <c r="BT123" i="2"/>
  <c r="BR123" i="2"/>
  <c r="X123" i="2"/>
  <c r="U123" i="2"/>
  <c r="T123" i="2"/>
  <c r="CL122" i="2"/>
  <c r="CJ122" i="2"/>
  <c r="CH122" i="2"/>
  <c r="CD122" i="2"/>
  <c r="CB122" i="2"/>
  <c r="BZ122" i="2"/>
  <c r="BV122" i="2"/>
  <c r="BT122" i="2"/>
  <c r="BR122" i="2"/>
  <c r="X122" i="2"/>
  <c r="U122" i="2"/>
  <c r="T122" i="2"/>
  <c r="CL119" i="2"/>
  <c r="CJ119" i="2"/>
  <c r="CH119" i="2"/>
  <c r="CD119" i="2"/>
  <c r="CB119" i="2"/>
  <c r="BZ119" i="2"/>
  <c r="BV119" i="2"/>
  <c r="BT119" i="2"/>
  <c r="BR119" i="2"/>
  <c r="X119" i="2"/>
  <c r="U119" i="2"/>
  <c r="T119" i="2"/>
  <c r="CL118" i="2"/>
  <c r="CJ118" i="2"/>
  <c r="CH118" i="2"/>
  <c r="CD118" i="2"/>
  <c r="CB118" i="2"/>
  <c r="BZ118" i="2"/>
  <c r="BV118" i="2"/>
  <c r="BT118" i="2"/>
  <c r="BR118" i="2"/>
  <c r="X118" i="2"/>
  <c r="U118" i="2"/>
  <c r="T118" i="2"/>
  <c r="CL117" i="2"/>
  <c r="CJ117" i="2"/>
  <c r="CH117" i="2"/>
  <c r="CD117" i="2"/>
  <c r="CB117" i="2"/>
  <c r="BZ117" i="2"/>
  <c r="BV117" i="2"/>
  <c r="BT117" i="2"/>
  <c r="BR117" i="2"/>
  <c r="X117" i="2"/>
  <c r="U117" i="2"/>
  <c r="T117" i="2"/>
  <c r="CL116" i="2"/>
  <c r="CJ116" i="2"/>
  <c r="CH116" i="2"/>
  <c r="CD116" i="2"/>
  <c r="CB116" i="2"/>
  <c r="BZ116" i="2"/>
  <c r="BV116" i="2"/>
  <c r="BT116" i="2"/>
  <c r="BR116" i="2"/>
  <c r="X116" i="2"/>
  <c r="U116" i="2"/>
  <c r="T116" i="2"/>
  <c r="CL112" i="2"/>
  <c r="CJ112" i="2"/>
  <c r="CH112" i="2"/>
  <c r="CD112" i="2"/>
  <c r="CB112" i="2"/>
  <c r="BZ112" i="2"/>
  <c r="BV112" i="2"/>
  <c r="BT112" i="2"/>
  <c r="BR112" i="2"/>
  <c r="X112" i="2"/>
  <c r="U112" i="2"/>
  <c r="T112" i="2"/>
  <c r="CD111" i="2"/>
  <c r="CB111" i="2"/>
  <c r="BZ111" i="2"/>
  <c r="BV111" i="2"/>
  <c r="BT111" i="2"/>
  <c r="BR111" i="2"/>
  <c r="X111" i="2"/>
  <c r="CJ111" i="2" s="1"/>
  <c r="U111" i="2"/>
  <c r="T111" i="2"/>
  <c r="CL108" i="2"/>
  <c r="CJ108" i="2"/>
  <c r="CH108" i="2"/>
  <c r="CD108" i="2"/>
  <c r="CB108" i="2"/>
  <c r="BZ108" i="2"/>
  <c r="BV108" i="2"/>
  <c r="BT108" i="2"/>
  <c r="BR108" i="2"/>
  <c r="X108" i="2"/>
  <c r="U108" i="2"/>
  <c r="T108" i="2"/>
  <c r="CL107" i="2"/>
  <c r="CJ107" i="2"/>
  <c r="CH107" i="2"/>
  <c r="CD107" i="2"/>
  <c r="CB107" i="2"/>
  <c r="BZ107" i="2"/>
  <c r="BV107" i="2"/>
  <c r="BT107" i="2"/>
  <c r="BR107" i="2"/>
  <c r="X107" i="2"/>
  <c r="U107" i="2"/>
  <c r="T107" i="2"/>
  <c r="CD106" i="2"/>
  <c r="CB106" i="2"/>
  <c r="BZ106" i="2"/>
  <c r="BV106" i="2"/>
  <c r="BT106" i="2"/>
  <c r="BR106" i="2"/>
  <c r="X106" i="2"/>
  <c r="CJ106" i="2" s="1"/>
  <c r="U106" i="2"/>
  <c r="T106" i="2"/>
  <c r="CD105" i="2"/>
  <c r="CB105" i="2"/>
  <c r="BZ105" i="2"/>
  <c r="BV105" i="2"/>
  <c r="BT105" i="2"/>
  <c r="BR105" i="2"/>
  <c r="X105" i="2"/>
  <c r="CJ105" i="2" s="1"/>
  <c r="U105" i="2"/>
  <c r="T105" i="2"/>
  <c r="CL102" i="2"/>
  <c r="CJ102" i="2"/>
  <c r="CH102" i="2"/>
  <c r="CD102" i="2"/>
  <c r="CB102" i="2"/>
  <c r="BZ102" i="2"/>
  <c r="BV102" i="2"/>
  <c r="BT102" i="2"/>
  <c r="BR102" i="2"/>
  <c r="T102" i="2"/>
  <c r="CL101" i="2"/>
  <c r="CJ101" i="2"/>
  <c r="CH101" i="2"/>
  <c r="CD101" i="2"/>
  <c r="CB101" i="2"/>
  <c r="BZ101" i="2"/>
  <c r="BV101" i="2"/>
  <c r="BT101" i="2"/>
  <c r="BR101" i="2"/>
  <c r="X101" i="2"/>
  <c r="U101" i="2"/>
  <c r="T101" i="2"/>
  <c r="CL98" i="2"/>
  <c r="CJ98" i="2"/>
  <c r="CH98" i="2"/>
  <c r="CD98" i="2"/>
  <c r="CB98" i="2"/>
  <c r="BZ98" i="2"/>
  <c r="BV98" i="2"/>
  <c r="BT98" i="2"/>
  <c r="BR98" i="2"/>
  <c r="X98" i="2"/>
  <c r="U98" i="2"/>
  <c r="T98" i="2"/>
  <c r="CL97" i="2"/>
  <c r="CJ97" i="2"/>
  <c r="CH97" i="2"/>
  <c r="CD97" i="2"/>
  <c r="CB97" i="2"/>
  <c r="BZ97" i="2"/>
  <c r="BV97" i="2"/>
  <c r="BT97" i="2"/>
  <c r="BR97" i="2"/>
  <c r="X97" i="2"/>
  <c r="U97" i="2"/>
  <c r="T97" i="2"/>
  <c r="CL96" i="2"/>
  <c r="CJ96" i="2"/>
  <c r="CH96" i="2"/>
  <c r="CD96" i="2"/>
  <c r="CB96" i="2"/>
  <c r="BZ96" i="2"/>
  <c r="BV96" i="2"/>
  <c r="BT96" i="2"/>
  <c r="BR96" i="2"/>
  <c r="X96" i="2"/>
  <c r="U96" i="2"/>
  <c r="T96" i="2"/>
  <c r="CL95" i="2"/>
  <c r="CJ95" i="2"/>
  <c r="CH95" i="2"/>
  <c r="CD95" i="2"/>
  <c r="CB95" i="2"/>
  <c r="BZ95" i="2"/>
  <c r="BV95" i="2"/>
  <c r="BT95" i="2"/>
  <c r="BR95" i="2"/>
  <c r="X95" i="2"/>
  <c r="U95" i="2"/>
  <c r="T95" i="2"/>
  <c r="CL94" i="2"/>
  <c r="CJ94" i="2"/>
  <c r="CH94" i="2"/>
  <c r="CD94" i="2"/>
  <c r="CB94" i="2"/>
  <c r="BZ94" i="2"/>
  <c r="BV94" i="2"/>
  <c r="BT94" i="2"/>
  <c r="BR94" i="2"/>
  <c r="X94" i="2"/>
  <c r="U94" i="2"/>
  <c r="T94" i="2"/>
  <c r="CL93" i="2"/>
  <c r="CJ93" i="2"/>
  <c r="CH93" i="2"/>
  <c r="CD93" i="2"/>
  <c r="CB93" i="2"/>
  <c r="BZ93" i="2"/>
  <c r="BV93" i="2"/>
  <c r="BT93" i="2"/>
  <c r="BR93" i="2"/>
  <c r="X93" i="2"/>
  <c r="U93" i="2"/>
  <c r="T93" i="2"/>
  <c r="CD90" i="2"/>
  <c r="CB90" i="2"/>
  <c r="BZ90" i="2"/>
  <c r="BV90" i="2"/>
  <c r="BT90" i="2"/>
  <c r="BR90" i="2"/>
  <c r="X90" i="2"/>
  <c r="U90" i="2"/>
  <c r="T90" i="2"/>
  <c r="CD87" i="2"/>
  <c r="CB87" i="2"/>
  <c r="BZ87" i="2"/>
  <c r="BV87" i="2"/>
  <c r="BT87" i="2"/>
  <c r="BR87" i="2"/>
  <c r="X87" i="2"/>
  <c r="CJ87" i="2" s="1"/>
  <c r="U87" i="2"/>
  <c r="T87" i="2"/>
  <c r="CL84" i="2"/>
  <c r="CJ84" i="2"/>
  <c r="CH84" i="2"/>
  <c r="CD84" i="2"/>
  <c r="CB84" i="2"/>
  <c r="BZ84" i="2"/>
  <c r="BV84" i="2"/>
  <c r="BT84" i="2"/>
  <c r="BR84" i="2"/>
  <c r="X84" i="2"/>
  <c r="U84" i="2"/>
  <c r="T84" i="2"/>
  <c r="CL83" i="2"/>
  <c r="CJ83" i="2"/>
  <c r="CH83" i="2"/>
  <c r="CD83" i="2"/>
  <c r="CB83" i="2"/>
  <c r="BZ83" i="2"/>
  <c r="BV83" i="2"/>
  <c r="BT83" i="2"/>
  <c r="BR83" i="2"/>
  <c r="X83" i="2"/>
  <c r="U83" i="2"/>
  <c r="T83" i="2"/>
  <c r="CL81" i="2"/>
  <c r="CJ81" i="2"/>
  <c r="CH81" i="2"/>
  <c r="BV81" i="2"/>
  <c r="BT81" i="2"/>
  <c r="BR81" i="2"/>
  <c r="T81" i="2"/>
  <c r="CL80" i="2"/>
  <c r="CJ80" i="2"/>
  <c r="CH80" i="2"/>
  <c r="CD80" i="2"/>
  <c r="CB80" i="2"/>
  <c r="BZ80" i="2"/>
  <c r="X80" i="2"/>
  <c r="BT80" i="2" s="1"/>
  <c r="U80" i="2"/>
  <c r="T80" i="2"/>
  <c r="CL79" i="2"/>
  <c r="CJ79" i="2"/>
  <c r="CH79" i="2"/>
  <c r="CD79" i="2"/>
  <c r="CB79" i="2"/>
  <c r="BZ79" i="2"/>
  <c r="BV79" i="2"/>
  <c r="BT79" i="2"/>
  <c r="BR79" i="2"/>
  <c r="X79" i="2"/>
  <c r="U79" i="2"/>
  <c r="T79" i="2"/>
  <c r="CL78" i="2"/>
  <c r="CJ78" i="2"/>
  <c r="CH78" i="2"/>
  <c r="CD78" i="2"/>
  <c r="CB78" i="2"/>
  <c r="BZ78" i="2"/>
  <c r="BV78" i="2"/>
  <c r="BT78" i="2"/>
  <c r="BR78" i="2"/>
  <c r="X78" i="2"/>
  <c r="U78" i="2"/>
  <c r="T78" i="2"/>
  <c r="CL75" i="2"/>
  <c r="CJ75" i="2"/>
  <c r="CH75" i="2"/>
  <c r="CD75" i="2"/>
  <c r="CB75" i="2"/>
  <c r="BZ75" i="2"/>
  <c r="BV75" i="2"/>
  <c r="BT75" i="2"/>
  <c r="BR75" i="2"/>
  <c r="X75" i="2"/>
  <c r="U75" i="2"/>
  <c r="T75" i="2"/>
  <c r="CL71" i="2"/>
  <c r="CJ71" i="2"/>
  <c r="CH71" i="2"/>
  <c r="CD71" i="2"/>
  <c r="CB71" i="2"/>
  <c r="BZ71" i="2"/>
  <c r="BV71" i="2"/>
  <c r="BT71" i="2"/>
  <c r="BR71" i="2"/>
  <c r="X71" i="2"/>
  <c r="U71" i="2"/>
  <c r="T71" i="2"/>
  <c r="CL70" i="2"/>
  <c r="CJ70" i="2"/>
  <c r="CH70" i="2"/>
  <c r="CD70" i="2"/>
  <c r="CB70" i="2"/>
  <c r="BZ70" i="2"/>
  <c r="BV70" i="2"/>
  <c r="BT70" i="2"/>
  <c r="BR70" i="2"/>
  <c r="X70" i="2"/>
  <c r="U70" i="2"/>
  <c r="T70" i="2"/>
  <c r="CL67" i="2"/>
  <c r="CJ67" i="2"/>
  <c r="CH67" i="2"/>
  <c r="CD67" i="2"/>
  <c r="CB67" i="2"/>
  <c r="BZ67" i="2"/>
  <c r="BV67" i="2"/>
  <c r="BT67" i="2"/>
  <c r="BR67" i="2"/>
  <c r="X67" i="2"/>
  <c r="U67" i="2"/>
  <c r="T67" i="2"/>
  <c r="CL66" i="2"/>
  <c r="CJ66" i="2"/>
  <c r="CH66" i="2"/>
  <c r="CD66" i="2"/>
  <c r="CB66" i="2"/>
  <c r="BZ66" i="2"/>
  <c r="BV66" i="2"/>
  <c r="BT66" i="2"/>
  <c r="BR66" i="2"/>
  <c r="X66" i="2"/>
  <c r="U66" i="2"/>
  <c r="T66" i="2"/>
  <c r="CL65" i="2"/>
  <c r="CJ65" i="2"/>
  <c r="CH65" i="2"/>
  <c r="CD65" i="2"/>
  <c r="CB65" i="2"/>
  <c r="BZ65" i="2"/>
  <c r="BV65" i="2"/>
  <c r="BT65" i="2"/>
  <c r="BR65" i="2"/>
  <c r="X65" i="2"/>
  <c r="U65" i="2"/>
  <c r="T65" i="2"/>
  <c r="CL64" i="2"/>
  <c r="CJ64" i="2"/>
  <c r="CH64" i="2"/>
  <c r="CD64" i="2"/>
  <c r="CB64" i="2"/>
  <c r="BZ64" i="2"/>
  <c r="BV64" i="2"/>
  <c r="BT64" i="2"/>
  <c r="BR64" i="2"/>
  <c r="X64" i="2"/>
  <c r="U64" i="2"/>
  <c r="T64" i="2"/>
  <c r="CL63" i="2"/>
  <c r="CJ63" i="2"/>
  <c r="CH63" i="2"/>
  <c r="CD63" i="2"/>
  <c r="CB63" i="2"/>
  <c r="BZ63" i="2"/>
  <c r="BV63" i="2"/>
  <c r="BT63" i="2"/>
  <c r="BR63" i="2"/>
  <c r="X63" i="2"/>
  <c r="U63" i="2"/>
  <c r="T63" i="2"/>
  <c r="CL62" i="2"/>
  <c r="CJ62" i="2"/>
  <c r="CH62" i="2"/>
  <c r="CD62" i="2"/>
  <c r="CB62" i="2"/>
  <c r="BZ62" i="2"/>
  <c r="BV62" i="2"/>
  <c r="BT62" i="2"/>
  <c r="BR62" i="2"/>
  <c r="BN62" i="2"/>
  <c r="BL62" i="2"/>
  <c r="BJ62" i="2"/>
  <c r="BF62" i="2"/>
  <c r="BD62" i="2"/>
  <c r="BB62" i="2"/>
  <c r="AX62" i="2"/>
  <c r="AV62" i="2"/>
  <c r="AT62" i="2"/>
  <c r="AH62" i="2"/>
  <c r="AF62" i="2"/>
  <c r="AD62" i="2"/>
  <c r="X62" i="2"/>
  <c r="AN62" i="2" s="1"/>
  <c r="U62" i="2"/>
  <c r="T62" i="2"/>
  <c r="CL60" i="2"/>
  <c r="CJ60" i="2"/>
  <c r="CH60" i="2"/>
  <c r="CD60" i="2"/>
  <c r="CB60" i="2"/>
  <c r="BZ60" i="2"/>
  <c r="BV60" i="2"/>
  <c r="BT60" i="2"/>
  <c r="BR60" i="2"/>
  <c r="X60" i="2"/>
  <c r="U60" i="2"/>
  <c r="T60" i="2"/>
  <c r="CL59" i="2"/>
  <c r="CJ59" i="2"/>
  <c r="CH59" i="2"/>
  <c r="CD59" i="2"/>
  <c r="CB59" i="2"/>
  <c r="BZ59" i="2"/>
  <c r="BV59" i="2"/>
  <c r="BT59" i="2"/>
  <c r="BR59" i="2"/>
  <c r="X59" i="2"/>
  <c r="U59" i="2"/>
  <c r="T59" i="2"/>
  <c r="CL58" i="2"/>
  <c r="CJ58" i="2"/>
  <c r="CH58" i="2"/>
  <c r="CD58" i="2"/>
  <c r="CB58" i="2"/>
  <c r="BZ58" i="2"/>
  <c r="BV58" i="2"/>
  <c r="BT58" i="2"/>
  <c r="BR58" i="2"/>
  <c r="X58" i="2"/>
  <c r="U58" i="2"/>
  <c r="T58" i="2"/>
  <c r="CL57" i="2"/>
  <c r="CJ57" i="2"/>
  <c r="CH57" i="2"/>
  <c r="CD57" i="2"/>
  <c r="CB57" i="2"/>
  <c r="BZ57" i="2"/>
  <c r="BV57" i="2"/>
  <c r="BT57" i="2"/>
  <c r="BR57" i="2"/>
  <c r="X57" i="2"/>
  <c r="U57" i="2"/>
  <c r="T57" i="2"/>
  <c r="CL55" i="2"/>
  <c r="CJ55" i="2"/>
  <c r="CH55" i="2"/>
  <c r="CD55" i="2"/>
  <c r="CB55" i="2"/>
  <c r="BZ55" i="2"/>
  <c r="BV55" i="2"/>
  <c r="BT55" i="2"/>
  <c r="BR55" i="2"/>
  <c r="X55" i="2"/>
  <c r="U55" i="2"/>
  <c r="T55" i="2"/>
  <c r="CL54" i="2"/>
  <c r="CJ54" i="2"/>
  <c r="CH54" i="2"/>
  <c r="CD54" i="2"/>
  <c r="CB54" i="2"/>
  <c r="BZ54" i="2"/>
  <c r="BV54" i="2"/>
  <c r="BT54" i="2"/>
  <c r="BR54" i="2"/>
  <c r="X54" i="2"/>
  <c r="U54" i="2"/>
  <c r="T54" i="2"/>
  <c r="CL53" i="2"/>
  <c r="CJ53" i="2"/>
  <c r="CH53" i="2"/>
  <c r="CD53" i="2"/>
  <c r="CB53" i="2"/>
  <c r="BZ53" i="2"/>
  <c r="BV53" i="2"/>
  <c r="BT53" i="2"/>
  <c r="BR53" i="2"/>
  <c r="X53" i="2"/>
  <c r="U53" i="2"/>
  <c r="T53" i="2"/>
  <c r="CL52" i="2"/>
  <c r="CJ52" i="2"/>
  <c r="CH52" i="2"/>
  <c r="CD52" i="2"/>
  <c r="CB52" i="2"/>
  <c r="BZ52" i="2"/>
  <c r="BV52" i="2"/>
  <c r="BT52" i="2"/>
  <c r="BR52" i="2"/>
  <c r="X52" i="2"/>
  <c r="U52" i="2"/>
  <c r="T52" i="2"/>
  <c r="CL51" i="2"/>
  <c r="CJ51" i="2"/>
  <c r="CH51" i="2"/>
  <c r="CD51" i="2"/>
  <c r="CB51" i="2"/>
  <c r="BZ51" i="2"/>
  <c r="BV51" i="2"/>
  <c r="BT51" i="2"/>
  <c r="BR51" i="2"/>
  <c r="X51" i="2"/>
  <c r="U51" i="2"/>
  <c r="T51" i="2"/>
  <c r="CL49" i="2"/>
  <c r="CJ49" i="2"/>
  <c r="CH49" i="2"/>
  <c r="CD49" i="2"/>
  <c r="CB49" i="2"/>
  <c r="BZ49" i="2"/>
  <c r="BV49" i="2"/>
  <c r="BT49" i="2"/>
  <c r="BR49" i="2"/>
  <c r="X49" i="2"/>
  <c r="U49" i="2"/>
  <c r="T49" i="2"/>
  <c r="CL48" i="2"/>
  <c r="CJ48" i="2"/>
  <c r="CH48" i="2"/>
  <c r="CD48" i="2"/>
  <c r="CB48" i="2"/>
  <c r="BZ48" i="2"/>
  <c r="BV48" i="2"/>
  <c r="BT48" i="2"/>
  <c r="BR48" i="2"/>
  <c r="X48" i="2"/>
  <c r="U48" i="2"/>
  <c r="T48" i="2"/>
  <c r="CL47" i="2"/>
  <c r="CJ47" i="2"/>
  <c r="CH47" i="2"/>
  <c r="CD47" i="2"/>
  <c r="CB47" i="2"/>
  <c r="BZ47" i="2"/>
  <c r="BV47" i="2"/>
  <c r="BT47" i="2"/>
  <c r="BR47" i="2"/>
  <c r="X47" i="2"/>
  <c r="U47" i="2"/>
  <c r="T47" i="2"/>
  <c r="CL44" i="2"/>
  <c r="CJ44" i="2"/>
  <c r="CH44" i="2"/>
  <c r="CD44" i="2"/>
  <c r="CB44" i="2"/>
  <c r="BZ44" i="2"/>
  <c r="BV44" i="2"/>
  <c r="BT44" i="2"/>
  <c r="BR44" i="2"/>
  <c r="T44" i="2"/>
  <c r="CL43" i="2"/>
  <c r="CJ43" i="2"/>
  <c r="CH43" i="2"/>
  <c r="CD43" i="2"/>
  <c r="CB43" i="2"/>
  <c r="BZ43" i="2"/>
  <c r="BV43" i="2"/>
  <c r="BT43" i="2"/>
  <c r="BR43" i="2"/>
  <c r="T43" i="2"/>
  <c r="CL42" i="2"/>
  <c r="CJ42" i="2"/>
  <c r="CH42" i="2"/>
  <c r="CD42" i="2"/>
  <c r="CB42" i="2"/>
  <c r="BZ42" i="2"/>
  <c r="BV42" i="2"/>
  <c r="BT42" i="2"/>
  <c r="BR42" i="2"/>
  <c r="T42" i="2"/>
  <c r="CL41" i="2"/>
  <c r="CJ41" i="2"/>
  <c r="CH41" i="2"/>
  <c r="CD41" i="2"/>
  <c r="CB41" i="2"/>
  <c r="BZ41" i="2"/>
  <c r="BV41" i="2"/>
  <c r="BT41" i="2"/>
  <c r="BR41" i="2"/>
  <c r="X41" i="2"/>
  <c r="U41" i="2"/>
  <c r="T41" i="2"/>
  <c r="CL40" i="2"/>
  <c r="CJ40" i="2"/>
  <c r="CH40" i="2"/>
  <c r="CD40" i="2"/>
  <c r="CB40" i="2"/>
  <c r="BZ40" i="2"/>
  <c r="BV40" i="2"/>
  <c r="BT40" i="2"/>
  <c r="BR40" i="2"/>
  <c r="X40" i="2"/>
  <c r="U40" i="2"/>
  <c r="T40" i="2"/>
  <c r="CL39" i="2"/>
  <c r="CJ39" i="2"/>
  <c r="CH39" i="2"/>
  <c r="CD39" i="2"/>
  <c r="CB39" i="2"/>
  <c r="BZ39" i="2"/>
  <c r="BV39" i="2"/>
  <c r="BT39" i="2"/>
  <c r="BR39" i="2"/>
  <c r="X39" i="2"/>
  <c r="U39" i="2"/>
  <c r="T39" i="2"/>
  <c r="CL38" i="2"/>
  <c r="CJ38" i="2"/>
  <c r="CH38" i="2"/>
  <c r="CD38" i="2"/>
  <c r="CB38" i="2"/>
  <c r="BZ38" i="2"/>
  <c r="BV38" i="2"/>
  <c r="BT38" i="2"/>
  <c r="BR38" i="2"/>
  <c r="X38" i="2"/>
  <c r="U38" i="2"/>
  <c r="T38" i="2"/>
  <c r="CL37" i="2"/>
  <c r="CJ37" i="2"/>
  <c r="CH37" i="2"/>
  <c r="CD37" i="2"/>
  <c r="CB37" i="2"/>
  <c r="BZ37" i="2"/>
  <c r="BV37" i="2"/>
  <c r="BT37" i="2"/>
  <c r="BR37" i="2"/>
  <c r="X37" i="2"/>
  <c r="U37" i="2"/>
  <c r="T37" i="2"/>
  <c r="CL36" i="2"/>
  <c r="CJ36" i="2"/>
  <c r="CH36" i="2"/>
  <c r="CD36" i="2"/>
  <c r="CB36" i="2"/>
  <c r="BZ36" i="2"/>
  <c r="BV36" i="2"/>
  <c r="BT36" i="2"/>
  <c r="BR36" i="2"/>
  <c r="X36" i="2"/>
  <c r="U36" i="2"/>
  <c r="T36" i="2"/>
  <c r="CL35" i="2"/>
  <c r="CJ35" i="2"/>
  <c r="CH35" i="2"/>
  <c r="CD35" i="2"/>
  <c r="CB35" i="2"/>
  <c r="BZ35" i="2"/>
  <c r="BV35" i="2"/>
  <c r="BT35" i="2"/>
  <c r="BR35" i="2"/>
  <c r="X35" i="2"/>
  <c r="U35" i="2"/>
  <c r="T35" i="2"/>
  <c r="CL34" i="2"/>
  <c r="CJ34" i="2"/>
  <c r="CH34" i="2"/>
  <c r="CD34" i="2"/>
  <c r="CB34" i="2"/>
  <c r="BZ34" i="2"/>
  <c r="BV34" i="2"/>
  <c r="BT34" i="2"/>
  <c r="BR34" i="2"/>
  <c r="BN34" i="2"/>
  <c r="BL34" i="2"/>
  <c r="BJ34" i="2"/>
  <c r="BF34" i="2"/>
  <c r="BD34" i="2"/>
  <c r="BB34" i="2"/>
  <c r="AX34" i="2"/>
  <c r="AV34" i="2"/>
  <c r="AT34" i="2"/>
  <c r="AP34" i="2"/>
  <c r="AN34" i="2"/>
  <c r="AL34" i="2"/>
  <c r="X34" i="2"/>
  <c r="AF34" i="2" s="1"/>
  <c r="U34" i="2"/>
  <c r="T34" i="2"/>
  <c r="CL33" i="2"/>
  <c r="CJ33" i="2"/>
  <c r="CH33" i="2"/>
  <c r="CD33" i="2"/>
  <c r="CB33" i="2"/>
  <c r="BZ33" i="2"/>
  <c r="BV33" i="2"/>
  <c r="BT33" i="2"/>
  <c r="BR33" i="2"/>
  <c r="X33" i="2"/>
  <c r="U33" i="2"/>
  <c r="T33" i="2"/>
  <c r="CL32" i="2"/>
  <c r="CJ32" i="2"/>
  <c r="CH32" i="2"/>
  <c r="CD32" i="2"/>
  <c r="CB32" i="2"/>
  <c r="BZ32" i="2"/>
  <c r="BV32" i="2"/>
  <c r="BT32" i="2"/>
  <c r="BR32" i="2"/>
  <c r="X32" i="2"/>
  <c r="U32" i="2"/>
  <c r="T32" i="2"/>
  <c r="CL31" i="2"/>
  <c r="CJ31" i="2"/>
  <c r="CH31" i="2"/>
  <c r="CD31" i="2"/>
  <c r="CB31" i="2"/>
  <c r="BZ31" i="2"/>
  <c r="BV31" i="2"/>
  <c r="BT31" i="2"/>
  <c r="BR31" i="2"/>
  <c r="X31" i="2"/>
  <c r="U31" i="2"/>
  <c r="T31" i="2"/>
  <c r="CL30" i="2"/>
  <c r="CJ30" i="2"/>
  <c r="CH30" i="2"/>
  <c r="CD30" i="2"/>
  <c r="CB30" i="2"/>
  <c r="BZ30" i="2"/>
  <c r="BV30" i="2"/>
  <c r="BT30" i="2"/>
  <c r="BR30" i="2"/>
  <c r="X30" i="2"/>
  <c r="U30" i="2"/>
  <c r="T30" i="2"/>
  <c r="CL29" i="2"/>
  <c r="CJ29" i="2"/>
  <c r="CH29" i="2"/>
  <c r="CD29" i="2"/>
  <c r="CB29" i="2"/>
  <c r="BZ29" i="2"/>
  <c r="BV29" i="2"/>
  <c r="BT29" i="2"/>
  <c r="BR29" i="2"/>
  <c r="X29" i="2"/>
  <c r="U29" i="2"/>
  <c r="T29" i="2"/>
  <c r="CL28" i="2"/>
  <c r="CJ28" i="2"/>
  <c r="CH28" i="2"/>
  <c r="CD28" i="2"/>
  <c r="CB28" i="2"/>
  <c r="BZ28" i="2"/>
  <c r="BV28" i="2"/>
  <c r="BT28" i="2"/>
  <c r="BR28" i="2"/>
  <c r="X28" i="2"/>
  <c r="U28" i="2"/>
  <c r="T28" i="2"/>
  <c r="CL27" i="2"/>
  <c r="CJ27" i="2"/>
  <c r="CH27" i="2"/>
  <c r="CD27" i="2"/>
  <c r="CB27" i="2"/>
  <c r="BZ27" i="2"/>
  <c r="BV27" i="2"/>
  <c r="BT27" i="2"/>
  <c r="BR27" i="2"/>
  <c r="X27" i="2"/>
  <c r="U27" i="2"/>
  <c r="T27" i="2"/>
  <c r="CL25" i="2"/>
  <c r="CJ25" i="2"/>
  <c r="CH25" i="2"/>
  <c r="CD25" i="2"/>
  <c r="CB25" i="2"/>
  <c r="BZ25" i="2"/>
  <c r="BV25" i="2"/>
  <c r="BT25" i="2"/>
  <c r="BR25" i="2"/>
  <c r="X25" i="2"/>
  <c r="U25" i="2"/>
  <c r="T25" i="2"/>
  <c r="CL24" i="2"/>
  <c r="CJ24" i="2"/>
  <c r="CH24" i="2"/>
  <c r="CD24" i="2"/>
  <c r="CB24" i="2"/>
  <c r="BZ24" i="2"/>
  <c r="BV24" i="2"/>
  <c r="BT24" i="2"/>
  <c r="BR24" i="2"/>
  <c r="X24" i="2"/>
  <c r="U24" i="2"/>
  <c r="T24" i="2"/>
  <c r="CL21" i="2"/>
  <c r="CJ21" i="2"/>
  <c r="CH21" i="2"/>
  <c r="CD21" i="2"/>
  <c r="CB21" i="2"/>
  <c r="BZ21" i="2"/>
  <c r="BV21" i="2"/>
  <c r="BT21" i="2"/>
  <c r="BR21" i="2"/>
  <c r="T21" i="2"/>
  <c r="CL20" i="2"/>
  <c r="CJ20" i="2"/>
  <c r="CH20" i="2"/>
  <c r="CD20" i="2"/>
  <c r="CB20" i="2"/>
  <c r="BZ20" i="2"/>
  <c r="BV20" i="2"/>
  <c r="BT20" i="2"/>
  <c r="BR20" i="2"/>
  <c r="X20" i="2"/>
  <c r="U20" i="2"/>
  <c r="T20" i="2"/>
  <c r="CL19" i="2"/>
  <c r="CJ19" i="2"/>
  <c r="CH19" i="2"/>
  <c r="CD19" i="2"/>
  <c r="CB19" i="2"/>
  <c r="BZ19" i="2"/>
  <c r="BV19" i="2"/>
  <c r="BT19" i="2"/>
  <c r="BR19" i="2"/>
  <c r="X19" i="2"/>
  <c r="U19" i="2"/>
  <c r="T19" i="2"/>
  <c r="CL18" i="2"/>
  <c r="CJ18" i="2"/>
  <c r="CH18" i="2"/>
  <c r="CD18" i="2"/>
  <c r="CB18" i="2"/>
  <c r="BZ18" i="2"/>
  <c r="BV18" i="2"/>
  <c r="BT18" i="2"/>
  <c r="BR18" i="2"/>
  <c r="X18" i="2"/>
  <c r="U18" i="2"/>
  <c r="T18" i="2"/>
  <c r="CL17" i="2"/>
  <c r="CJ17" i="2"/>
  <c r="CH17" i="2"/>
  <c r="CD17" i="2"/>
  <c r="CB17" i="2"/>
  <c r="BZ17" i="2"/>
  <c r="BV17" i="2"/>
  <c r="BT17" i="2"/>
  <c r="BR17" i="2"/>
  <c r="X17" i="2"/>
  <c r="U17" i="2"/>
  <c r="T17" i="2"/>
  <c r="CL16" i="2"/>
  <c r="CJ16" i="2"/>
  <c r="CH16" i="2"/>
  <c r="CD16" i="2"/>
  <c r="CB16" i="2"/>
  <c r="BZ16" i="2"/>
  <c r="BV16" i="2"/>
  <c r="BT16" i="2"/>
  <c r="BR16" i="2"/>
  <c r="X16" i="2"/>
  <c r="U16" i="2"/>
  <c r="T16" i="2"/>
  <c r="CL15" i="2"/>
  <c r="CJ15" i="2"/>
  <c r="CH15" i="2"/>
  <c r="CD15" i="2"/>
  <c r="CB15" i="2"/>
  <c r="BZ15" i="2"/>
  <c r="BV15" i="2"/>
  <c r="BT15" i="2"/>
  <c r="BR15" i="2"/>
  <c r="X15" i="2"/>
  <c r="U15" i="2"/>
  <c r="T15" i="2"/>
  <c r="CL14" i="2"/>
  <c r="CJ14" i="2"/>
  <c r="CH14" i="2"/>
  <c r="CD14" i="2"/>
  <c r="CB14" i="2"/>
  <c r="BZ14" i="2"/>
  <c r="BV14" i="2"/>
  <c r="BT14" i="2"/>
  <c r="BR14" i="2"/>
  <c r="X14" i="2"/>
  <c r="U14" i="2"/>
  <c r="T14" i="2"/>
  <c r="CL13" i="2"/>
  <c r="CJ13" i="2"/>
  <c r="CH13" i="2"/>
  <c r="CD13" i="2"/>
  <c r="CB13" i="2"/>
  <c r="BZ13" i="2"/>
  <c r="BV13" i="2"/>
  <c r="BT13" i="2"/>
  <c r="BR13" i="2"/>
  <c r="X13" i="2"/>
  <c r="U13" i="2"/>
  <c r="T13" i="2"/>
  <c r="CL12" i="2"/>
  <c r="CJ12" i="2"/>
  <c r="CH12" i="2"/>
  <c r="CD12" i="2"/>
  <c r="CB12" i="2"/>
  <c r="BZ12" i="2"/>
  <c r="BV12" i="2"/>
  <c r="BT12" i="2"/>
  <c r="BR12" i="2"/>
  <c r="X12" i="2"/>
  <c r="U12" i="2"/>
  <c r="T12" i="2"/>
  <c r="CL10" i="2"/>
  <c r="CJ10" i="2"/>
  <c r="CH10" i="2"/>
  <c r="CD10" i="2"/>
  <c r="CB10" i="2"/>
  <c r="BZ10" i="2"/>
  <c r="BV10" i="2"/>
  <c r="BT10" i="2"/>
  <c r="BR10" i="2"/>
  <c r="X10" i="2"/>
  <c r="U10" i="2"/>
  <c r="T10" i="2"/>
  <c r="CL7" i="2"/>
  <c r="CJ7" i="2"/>
  <c r="CH7" i="2"/>
  <c r="CD7" i="2"/>
  <c r="CB7" i="2"/>
  <c r="BZ7" i="2"/>
  <c r="BV7" i="2"/>
  <c r="BT7" i="2"/>
  <c r="BR7" i="2"/>
  <c r="T7" i="2"/>
  <c r="CL6" i="2"/>
  <c r="CJ6" i="2"/>
  <c r="CH6" i="2"/>
  <c r="CD6" i="2"/>
  <c r="CB6" i="2"/>
  <c r="BZ6" i="2"/>
  <c r="BV6" i="2"/>
  <c r="BT6" i="2"/>
  <c r="BR6" i="2"/>
  <c r="T6" i="2"/>
  <c r="CL9" i="2"/>
  <c r="CJ9" i="2"/>
  <c r="CH9" i="2"/>
  <c r="CD9" i="2"/>
  <c r="CB9" i="2"/>
  <c r="BZ9" i="2"/>
  <c r="BV9" i="2"/>
  <c r="BT9" i="2"/>
  <c r="BR9" i="2"/>
  <c r="X9" i="2"/>
  <c r="U9" i="2"/>
  <c r="T9" i="2"/>
  <c r="CL4" i="2"/>
  <c r="CJ4" i="2"/>
  <c r="CH4" i="2"/>
  <c r="CD4" i="2"/>
  <c r="CB4" i="2"/>
  <c r="BZ4" i="2"/>
  <c r="BV4" i="2"/>
  <c r="BT4" i="2"/>
  <c r="BR4" i="2"/>
  <c r="X4" i="2"/>
  <c r="U4" i="2"/>
  <c r="T4" i="2"/>
  <c r="U152" i="2" l="1"/>
  <c r="V152" i="2" s="1"/>
  <c r="U295" i="2"/>
  <c r="V295" i="2" s="1"/>
  <c r="BZ295" i="2" s="1"/>
  <c r="D188" i="5"/>
  <c r="U294" i="2"/>
  <c r="V294" i="2" s="1"/>
  <c r="BR294" i="2" s="1"/>
  <c r="D161" i="5"/>
  <c r="U457" i="2"/>
  <c r="V457" i="2" s="1"/>
  <c r="D401" i="5"/>
  <c r="U461" i="2"/>
  <c r="V461" i="2" s="1"/>
  <c r="D405" i="5"/>
  <c r="U459" i="2"/>
  <c r="V459" i="2" s="1"/>
  <c r="D403" i="5"/>
  <c r="U462" i="2"/>
  <c r="V462" i="2" s="1"/>
  <c r="D406" i="5"/>
  <c r="U460" i="2"/>
  <c r="V460" i="2" s="1"/>
  <c r="D404" i="5"/>
  <c r="U458" i="2"/>
  <c r="D402" i="5"/>
  <c r="U456" i="2"/>
  <c r="D400" i="5"/>
  <c r="U138" i="2"/>
  <c r="V138" i="2" s="1"/>
  <c r="D255" i="5"/>
  <c r="U222" i="2"/>
  <c r="V222" i="2" s="1"/>
  <c r="BZ222" i="2" s="1"/>
  <c r="D184" i="5"/>
  <c r="U223" i="2"/>
  <c r="V223" i="2" s="1"/>
  <c r="BR223" i="2" s="1"/>
  <c r="D157" i="5"/>
  <c r="U153" i="2"/>
  <c r="V153" i="2" s="1"/>
  <c r="D264" i="5"/>
  <c r="U209" i="2"/>
  <c r="V209" i="2" s="1"/>
  <c r="D295" i="5"/>
  <c r="U290" i="2"/>
  <c r="V290" i="2" s="1"/>
  <c r="D338" i="5"/>
  <c r="D263" i="5"/>
  <c r="U231" i="2"/>
  <c r="V231" i="2" s="1"/>
  <c r="U289" i="2"/>
  <c r="V289" i="2" s="1"/>
  <c r="D337" i="5"/>
  <c r="X229" i="2"/>
  <c r="Z229" i="2" s="1"/>
  <c r="X230" i="2"/>
  <c r="Z230" i="2" s="1"/>
  <c r="X288" i="2"/>
  <c r="Z288" i="2" s="1"/>
  <c r="D336" i="5"/>
  <c r="U232" i="2"/>
  <c r="V232" i="2" s="1"/>
  <c r="U210" i="2"/>
  <c r="V210" i="2" s="1"/>
  <c r="D296" i="5"/>
  <c r="X289" i="2"/>
  <c r="Z289" i="2" s="1"/>
  <c r="X153" i="2"/>
  <c r="Z153" i="2" s="1"/>
  <c r="X295" i="2"/>
  <c r="CB295" i="2" s="1"/>
  <c r="X232" i="2"/>
  <c r="Z232" i="2" s="1"/>
  <c r="U229" i="2"/>
  <c r="V229" i="2" s="1"/>
  <c r="U288" i="2"/>
  <c r="V288" i="2" s="1"/>
  <c r="X462" i="2"/>
  <c r="Z462" i="2" s="1"/>
  <c r="X456" i="2"/>
  <c r="Z456" i="2" s="1"/>
  <c r="X294" i="2"/>
  <c r="BT294" i="2" s="1"/>
  <c r="X454" i="2"/>
  <c r="Z454" i="2" s="1"/>
  <c r="X458" i="2"/>
  <c r="Z458" i="2" s="1"/>
  <c r="X460" i="2"/>
  <c r="Z460" i="2" s="1"/>
  <c r="X455" i="2"/>
  <c r="Z455" i="2" s="1"/>
  <c r="X457" i="2"/>
  <c r="Z457" i="2" s="1"/>
  <c r="X459" i="2"/>
  <c r="Z459" i="2" s="1"/>
  <c r="X461" i="2"/>
  <c r="Z461" i="2" s="1"/>
  <c r="U454" i="2"/>
  <c r="V454" i="2" s="1"/>
  <c r="X138" i="2"/>
  <c r="Z138" i="2" s="1"/>
  <c r="X209" i="2"/>
  <c r="Z209" i="2" s="1"/>
  <c r="X210" i="2"/>
  <c r="Z210" i="2" s="1"/>
  <c r="X290" i="2"/>
  <c r="Z290" i="2" s="1"/>
  <c r="X203" i="2"/>
  <c r="Z203" i="2" s="1"/>
  <c r="X308" i="2"/>
  <c r="Z308" i="2" s="1"/>
  <c r="U203" i="2"/>
  <c r="V203" i="2" s="1"/>
  <c r="U308" i="2"/>
  <c r="V308" i="2" s="1"/>
  <c r="X223" i="2"/>
  <c r="Z223" i="2" s="1"/>
  <c r="BV223" i="2" s="1"/>
  <c r="X222" i="2"/>
  <c r="CB222" i="2" s="1"/>
  <c r="V171" i="2"/>
  <c r="X151" i="2"/>
  <c r="Z151" i="2" s="1"/>
  <c r="U151" i="2"/>
  <c r="V151" i="2" s="1"/>
  <c r="U230" i="2"/>
  <c r="V230" i="2" s="1"/>
  <c r="X231" i="2"/>
  <c r="Z231" i="2" s="1"/>
  <c r="X152" i="2"/>
  <c r="Z152" i="2" s="1"/>
  <c r="V439" i="2"/>
  <c r="V412" i="2"/>
  <c r="V242" i="2"/>
  <c r="V4" i="2"/>
  <c r="V24" i="2"/>
  <c r="V30" i="2"/>
  <c r="V33" i="2"/>
  <c r="V41" i="2"/>
  <c r="Z74" i="2"/>
  <c r="CD74" i="2" s="1"/>
  <c r="V108" i="2"/>
  <c r="V116" i="2"/>
  <c r="V172" i="2"/>
  <c r="BR172" i="2" s="1"/>
  <c r="V176" i="2"/>
  <c r="V165" i="2"/>
  <c r="CH165" i="2" s="1"/>
  <c r="Z48" i="2"/>
  <c r="Z49" i="2"/>
  <c r="V57" i="2"/>
  <c r="V191" i="2"/>
  <c r="V192" i="2"/>
  <c r="V243" i="2"/>
  <c r="V246" i="2"/>
  <c r="V249" i="2"/>
  <c r="V157" i="2"/>
  <c r="BZ157" i="2" s="1"/>
  <c r="Y120" i="2"/>
  <c r="V93" i="2"/>
  <c r="V97" i="2"/>
  <c r="V123" i="2"/>
  <c r="V124" i="2"/>
  <c r="V134" i="2"/>
  <c r="V267" i="2"/>
  <c r="V313" i="2"/>
  <c r="Z156" i="2"/>
  <c r="BV156" i="2" s="1"/>
  <c r="V53" i="2"/>
  <c r="Z16" i="2"/>
  <c r="Z20" i="2"/>
  <c r="V129" i="2"/>
  <c r="Z193" i="2"/>
  <c r="Z244" i="2"/>
  <c r="Z76" i="2"/>
  <c r="BV76" i="2" s="1"/>
  <c r="Z86" i="2"/>
  <c r="CD86" i="2" s="1"/>
  <c r="V175" i="2"/>
  <c r="BZ175" i="2" s="1"/>
  <c r="Z176" i="2"/>
  <c r="V47" i="2"/>
  <c r="V52" i="2"/>
  <c r="V174" i="2"/>
  <c r="BR174" i="2" s="1"/>
  <c r="V161" i="2"/>
  <c r="V163" i="2"/>
  <c r="Z190" i="2"/>
  <c r="CL190" i="2" s="1"/>
  <c r="V416" i="2"/>
  <c r="Z423" i="2"/>
  <c r="Z424" i="2"/>
  <c r="Z426" i="2"/>
  <c r="V433" i="2"/>
  <c r="V173" i="2"/>
  <c r="BR173" i="2" s="1"/>
  <c r="V270" i="2"/>
  <c r="V177" i="2"/>
  <c r="V36" i="2"/>
  <c r="V37" i="2"/>
  <c r="Z64" i="2"/>
  <c r="Z79" i="2"/>
  <c r="Z135" i="2"/>
  <c r="Z270" i="2"/>
  <c r="Z402" i="2"/>
  <c r="Z404" i="2"/>
  <c r="V407" i="2"/>
  <c r="V26" i="2"/>
  <c r="V265" i="2"/>
  <c r="V266" i="2"/>
  <c r="V128" i="2"/>
  <c r="V188" i="2"/>
  <c r="BZ188" i="2" s="1"/>
  <c r="Z33" i="2"/>
  <c r="V83" i="2"/>
  <c r="V184" i="2"/>
  <c r="V428" i="2"/>
  <c r="Z88" i="2"/>
  <c r="BV88" i="2" s="1"/>
  <c r="V156" i="2"/>
  <c r="Z274" i="2"/>
  <c r="Z247" i="2"/>
  <c r="V247" i="2"/>
  <c r="V196" i="2"/>
  <c r="V34" i="2"/>
  <c r="AD34" i="2" s="1"/>
  <c r="V67" i="2"/>
  <c r="Z314" i="2"/>
  <c r="BV314" i="2" s="1"/>
  <c r="V314" i="2"/>
  <c r="BR314" i="2" s="1"/>
  <c r="Z100" i="2"/>
  <c r="CD100" i="2" s="1"/>
  <c r="V100" i="2"/>
  <c r="BZ100" i="2" s="1"/>
  <c r="Z114" i="2"/>
  <c r="CD114" i="2" s="1"/>
  <c r="V114" i="2"/>
  <c r="BZ114" i="2" s="1"/>
  <c r="V65" i="2"/>
  <c r="V101" i="2"/>
  <c r="V311" i="2"/>
  <c r="Z30" i="2"/>
  <c r="Z41" i="2"/>
  <c r="V48" i="2"/>
  <c r="Z53" i="2"/>
  <c r="V90" i="2"/>
  <c r="CH90" i="2" s="1"/>
  <c r="Z124" i="2"/>
  <c r="Z165" i="2"/>
  <c r="CL165" i="2" s="1"/>
  <c r="V185" i="2"/>
  <c r="Z191" i="2"/>
  <c r="Z243" i="2"/>
  <c r="Z267" i="2"/>
  <c r="Z269" i="2"/>
  <c r="V402" i="2"/>
  <c r="V423" i="2"/>
  <c r="V424" i="2"/>
  <c r="V427" i="2"/>
  <c r="Z428" i="2"/>
  <c r="V431" i="2"/>
  <c r="Z73" i="2"/>
  <c r="BV73" i="2" s="1"/>
  <c r="V74" i="2"/>
  <c r="BZ74" i="2" s="1"/>
  <c r="V76" i="2"/>
  <c r="BR76" i="2" s="1"/>
  <c r="V85" i="2"/>
  <c r="BR85" i="2" s="1"/>
  <c r="V86" i="2"/>
  <c r="BZ86" i="2" s="1"/>
  <c r="V88" i="2"/>
  <c r="Z315" i="2"/>
  <c r="CD315" i="2" s="1"/>
  <c r="V315" i="2"/>
  <c r="BZ315" i="2" s="1"/>
  <c r="Z109" i="2"/>
  <c r="BV109" i="2" s="1"/>
  <c r="V109" i="2"/>
  <c r="Z127" i="2"/>
  <c r="V127" i="2"/>
  <c r="Z189" i="2"/>
  <c r="BV189" i="2" s="1"/>
  <c r="V189" i="2"/>
  <c r="BR189" i="2" s="1"/>
  <c r="V87" i="2"/>
  <c r="CH87" i="2" s="1"/>
  <c r="V195" i="2"/>
  <c r="V442" i="2"/>
  <c r="Z31" i="2"/>
  <c r="Z54" i="2"/>
  <c r="Z57" i="2"/>
  <c r="Z94" i="2"/>
  <c r="V95" i="2"/>
  <c r="V96" i="2"/>
  <c r="Z125" i="2"/>
  <c r="Z129" i="2"/>
  <c r="Z134" i="2"/>
  <c r="V277" i="2"/>
  <c r="Z278" i="2"/>
  <c r="Z413" i="2"/>
  <c r="Z434" i="2"/>
  <c r="Z436" i="2"/>
  <c r="V77" i="2"/>
  <c r="BZ77" i="2" s="1"/>
  <c r="V89" i="2"/>
  <c r="BZ89" i="2" s="1"/>
  <c r="V159" i="2"/>
  <c r="BR159" i="2" s="1"/>
  <c r="V110" i="2"/>
  <c r="BZ110" i="2" s="1"/>
  <c r="V136" i="2"/>
  <c r="V160" i="2"/>
  <c r="BZ160" i="2" s="1"/>
  <c r="Z172" i="2"/>
  <c r="BV172" i="2" s="1"/>
  <c r="Z175" i="2"/>
  <c r="CD175" i="2" s="1"/>
  <c r="V273" i="2"/>
  <c r="Z99" i="2"/>
  <c r="BV99" i="2" s="1"/>
  <c r="Z113" i="2"/>
  <c r="BV113" i="2" s="1"/>
  <c r="Z157" i="2"/>
  <c r="CD157" i="2" s="1"/>
  <c r="Z171" i="2"/>
  <c r="Z242" i="2"/>
  <c r="Z85" i="2"/>
  <c r="Z136" i="2"/>
  <c r="Z160" i="2"/>
  <c r="Z174" i="2"/>
  <c r="Z188" i="2"/>
  <c r="Z77" i="2"/>
  <c r="Z110" i="2"/>
  <c r="Z173" i="2"/>
  <c r="Z177" i="2"/>
  <c r="V73" i="2"/>
  <c r="V99" i="2"/>
  <c r="V113" i="2"/>
  <c r="BT156" i="2"/>
  <c r="BT189" i="2"/>
  <c r="V274" i="2"/>
  <c r="BT314" i="2"/>
  <c r="Z26" i="2"/>
  <c r="Z89" i="2"/>
  <c r="Z128" i="2"/>
  <c r="Z159" i="2"/>
  <c r="Z273" i="2"/>
  <c r="Z295" i="2"/>
  <c r="Z29" i="2"/>
  <c r="V29" i="2"/>
  <c r="Z66" i="2"/>
  <c r="V66" i="2"/>
  <c r="Z15" i="2"/>
  <c r="V15" i="2"/>
  <c r="Z105" i="2"/>
  <c r="V105" i="2"/>
  <c r="Z111" i="2"/>
  <c r="CL111" i="2" s="1"/>
  <c r="V111" i="2"/>
  <c r="CH111" i="2" s="1"/>
  <c r="Z10" i="2"/>
  <c r="V10" i="2"/>
  <c r="Z38" i="2"/>
  <c r="V38" i="2"/>
  <c r="Z19" i="2"/>
  <c r="V19" i="2"/>
  <c r="Z58" i="2"/>
  <c r="V58" i="2"/>
  <c r="Z62" i="2"/>
  <c r="AP62" i="2" s="1"/>
  <c r="V62" i="2"/>
  <c r="AL62" i="2" s="1"/>
  <c r="Z63" i="2"/>
  <c r="V63" i="2"/>
  <c r="Z78" i="2"/>
  <c r="V78" i="2"/>
  <c r="V13" i="2"/>
  <c r="Z28" i="2"/>
  <c r="V35" i="2"/>
  <c r="Z12" i="2"/>
  <c r="V14" i="2"/>
  <c r="V17" i="2"/>
  <c r="Z17" i="2"/>
  <c r="Z25" i="2"/>
  <c r="V25" i="2"/>
  <c r="Z132" i="2"/>
  <c r="V71" i="2"/>
  <c r="Z71" i="2"/>
  <c r="Z18" i="2"/>
  <c r="V18" i="2"/>
  <c r="Z117" i="2"/>
  <c r="V117" i="2"/>
  <c r="Z118" i="2"/>
  <c r="V118" i="2"/>
  <c r="V60" i="2"/>
  <c r="Z75" i="2"/>
  <c r="V75" i="2"/>
  <c r="Z130" i="2"/>
  <c r="V130" i="2"/>
  <c r="Z133" i="2"/>
  <c r="V133" i="2"/>
  <c r="Z148" i="2"/>
  <c r="V148" i="2"/>
  <c r="V455" i="2"/>
  <c r="Z4" i="2"/>
  <c r="Z34" i="2"/>
  <c r="AH34" i="2" s="1"/>
  <c r="Z37" i="2"/>
  <c r="Z47" i="2"/>
  <c r="V51" i="2"/>
  <c r="Z52" i="2"/>
  <c r="Z67" i="2"/>
  <c r="Z101" i="2"/>
  <c r="V167" i="2"/>
  <c r="Z167" i="2"/>
  <c r="Z186" i="2"/>
  <c r="V186" i="2"/>
  <c r="Z263" i="2"/>
  <c r="V263" i="2"/>
  <c r="Z272" i="2"/>
  <c r="V272" i="2"/>
  <c r="V28" i="2"/>
  <c r="V32" i="2"/>
  <c r="V39" i="2"/>
  <c r="V40" i="2"/>
  <c r="V55" i="2"/>
  <c r="V80" i="2"/>
  <c r="BR80" i="2" s="1"/>
  <c r="Z84" i="2"/>
  <c r="V162" i="2"/>
  <c r="V164" i="2"/>
  <c r="Z280" i="2"/>
  <c r="Z281" i="2"/>
  <c r="V281" i="2"/>
  <c r="Z93" i="2"/>
  <c r="Z97" i="2"/>
  <c r="V107" i="2"/>
  <c r="Z108" i="2"/>
  <c r="V119" i="2"/>
  <c r="V122" i="2"/>
  <c r="Z123" i="2"/>
  <c r="Z131" i="2"/>
  <c r="V132" i="2"/>
  <c r="Z161" i="2"/>
  <c r="V166" i="2"/>
  <c r="CH166" i="2" s="1"/>
  <c r="Z192" i="2"/>
  <c r="Z196" i="2"/>
  <c r="V245" i="2"/>
  <c r="Z249" i="2"/>
  <c r="V276" i="2"/>
  <c r="Z271" i="2"/>
  <c r="V271" i="2"/>
  <c r="Z83" i="2"/>
  <c r="V126" i="2"/>
  <c r="V149" i="2"/>
  <c r="V190" i="2"/>
  <c r="CH190" i="2" s="1"/>
  <c r="Z312" i="2"/>
  <c r="V312" i="2"/>
  <c r="V280" i="2"/>
  <c r="Z431" i="2"/>
  <c r="Z266" i="2"/>
  <c r="V278" i="2"/>
  <c r="Z279" i="2"/>
  <c r="Z399" i="2"/>
  <c r="V399" i="2"/>
  <c r="Z408" i="2"/>
  <c r="V408" i="2"/>
  <c r="Z418" i="2"/>
  <c r="V418" i="2"/>
  <c r="Z313" i="2"/>
  <c r="V434" i="2"/>
  <c r="Z429" i="2"/>
  <c r="V429" i="2"/>
  <c r="Z438" i="2"/>
  <c r="V438" i="2"/>
  <c r="Z443" i="2"/>
  <c r="V443" i="2"/>
  <c r="Z316" i="2"/>
  <c r="V441" i="2"/>
  <c r="V458" i="2"/>
  <c r="Z184" i="2"/>
  <c r="V401" i="2"/>
  <c r="V410" i="2"/>
  <c r="Z412" i="2"/>
  <c r="V420" i="2"/>
  <c r="Z433" i="2"/>
  <c r="Z439" i="2"/>
  <c r="V456" i="2"/>
  <c r="V404" i="2"/>
  <c r="Z405" i="2"/>
  <c r="Z407" i="2"/>
  <c r="V413" i="2"/>
  <c r="Z414" i="2"/>
  <c r="Z416" i="2"/>
  <c r="Z444" i="2"/>
  <c r="V187" i="2"/>
  <c r="Z187" i="2"/>
  <c r="V264" i="2"/>
  <c r="Z264" i="2"/>
  <c r="V415" i="2"/>
  <c r="Z415" i="2"/>
  <c r="V183" i="2"/>
  <c r="Z183" i="2"/>
  <c r="V194" i="2"/>
  <c r="Z194" i="2"/>
  <c r="V275" i="2"/>
  <c r="Z275" i="2"/>
  <c r="V400" i="2"/>
  <c r="Z400" i="2"/>
  <c r="V406" i="2"/>
  <c r="Z406" i="2"/>
  <c r="V419" i="2"/>
  <c r="Z419" i="2"/>
  <c r="V437" i="2"/>
  <c r="Z437" i="2"/>
  <c r="V9" i="2"/>
  <c r="V27" i="2"/>
  <c r="Z32" i="2"/>
  <c r="V59" i="2"/>
  <c r="V70" i="2"/>
  <c r="Z80" i="2"/>
  <c r="V98" i="2"/>
  <c r="V106" i="2"/>
  <c r="Z116" i="2"/>
  <c r="Z13" i="2"/>
  <c r="Z27" i="2"/>
  <c r="Z36" i="2"/>
  <c r="Z59" i="2"/>
  <c r="Z70" i="2"/>
  <c r="Z87" i="2"/>
  <c r="Z95" i="2"/>
  <c r="Z98" i="2"/>
  <c r="Z106" i="2"/>
  <c r="V112" i="2"/>
  <c r="Z162" i="2"/>
  <c r="Z166" i="2"/>
  <c r="CB164" i="2"/>
  <c r="V409" i="2"/>
  <c r="Z409" i="2"/>
  <c r="V150" i="2"/>
  <c r="Z150" i="2"/>
  <c r="V440" i="2"/>
  <c r="Z440" i="2"/>
  <c r="V16" i="2"/>
  <c r="Z35" i="2"/>
  <c r="Z39" i="2"/>
  <c r="V49" i="2"/>
  <c r="Z55" i="2"/>
  <c r="Z65" i="2"/>
  <c r="Z107" i="2"/>
  <c r="Z119" i="2"/>
  <c r="Z126" i="2"/>
  <c r="V131" i="2"/>
  <c r="Z9" i="2"/>
  <c r="V12" i="2"/>
  <c r="Z14" i="2"/>
  <c r="V20" i="2"/>
  <c r="Z24" i="2"/>
  <c r="V31" i="2"/>
  <c r="Z40" i="2"/>
  <c r="Z51" i="2"/>
  <c r="V54" i="2"/>
  <c r="Z60" i="2"/>
  <c r="V64" i="2"/>
  <c r="V79" i="2"/>
  <c r="V84" i="2"/>
  <c r="Z90" i="2"/>
  <c r="CJ90" i="2"/>
  <c r="V94" i="2"/>
  <c r="Z96" i="2"/>
  <c r="Z112" i="2"/>
  <c r="Z122" i="2"/>
  <c r="V125" i="2"/>
  <c r="V135" i="2"/>
  <c r="Z149" i="2"/>
  <c r="Z164" i="2"/>
  <c r="V197" i="2"/>
  <c r="Z163" i="2"/>
  <c r="Z185" i="2"/>
  <c r="V193" i="2"/>
  <c r="Z195" i="2"/>
  <c r="V244" i="2"/>
  <c r="Z246" i="2"/>
  <c r="Z265" i="2"/>
  <c r="Z277" i="2"/>
  <c r="Z311" i="2"/>
  <c r="AA317" i="2" s="1"/>
  <c r="Z401" i="2"/>
  <c r="Z410" i="2"/>
  <c r="Z420" i="2"/>
  <c r="V426" i="2"/>
  <c r="Z441" i="2"/>
  <c r="Z442" i="2"/>
  <c r="V430" i="2"/>
  <c r="Z197" i="2"/>
  <c r="Z245" i="2"/>
  <c r="V269" i="2"/>
  <c r="Z276" i="2"/>
  <c r="V279" i="2"/>
  <c r="V316" i="2"/>
  <c r="V405" i="2"/>
  <c r="V414" i="2"/>
  <c r="Z427" i="2"/>
  <c r="Z430" i="2"/>
  <c r="V436" i="2"/>
  <c r="V444" i="2"/>
  <c r="M221" i="2"/>
  <c r="D69" i="5" s="1"/>
  <c r="G221" i="2"/>
  <c r="F221" i="2"/>
  <c r="C221" i="2"/>
  <c r="G220" i="2"/>
  <c r="F220" i="2"/>
  <c r="C220" i="2"/>
  <c r="M220" i="2"/>
  <c r="D68" i="5" s="1"/>
  <c r="W421" i="2" l="1"/>
  <c r="AA421" i="2"/>
  <c r="Z294" i="2"/>
  <c r="BV294" i="2" s="1"/>
  <c r="Z222" i="2"/>
  <c r="CD222" i="2" s="1"/>
  <c r="BT223" i="2"/>
  <c r="U220" i="2"/>
  <c r="V220" i="2" s="1"/>
  <c r="AD220" i="2" s="1"/>
  <c r="X220" i="2"/>
  <c r="Z220" i="2" s="1"/>
  <c r="AH220" i="2" s="1"/>
  <c r="U221" i="2"/>
  <c r="V221" i="2" s="1"/>
  <c r="AD221" i="2" s="1"/>
  <c r="X221" i="2"/>
  <c r="Z221" i="2" s="1"/>
  <c r="AH221" i="2" s="1"/>
  <c r="W68" i="2"/>
  <c r="W120" i="2"/>
  <c r="W317" i="2"/>
  <c r="BR156" i="2"/>
  <c r="CL105" i="2"/>
  <c r="AA120" i="2"/>
  <c r="CH105" i="2"/>
  <c r="BR109" i="2"/>
  <c r="BR88" i="2"/>
  <c r="BR73" i="2"/>
  <c r="BR113" i="2"/>
  <c r="CD160" i="2"/>
  <c r="CD110" i="2"/>
  <c r="CD188" i="2"/>
  <c r="BV85" i="2"/>
  <c r="CD89" i="2"/>
  <c r="BV173" i="2"/>
  <c r="CD295" i="2"/>
  <c r="BV159" i="2"/>
  <c r="BR99" i="2"/>
  <c r="CD77" i="2"/>
  <c r="BV174" i="2"/>
  <c r="BZ164" i="2"/>
  <c r="BF220" i="2"/>
  <c r="AV220" i="2"/>
  <c r="AL220" i="2"/>
  <c r="BN220" i="2"/>
  <c r="BD220" i="2"/>
  <c r="AT220" i="2"/>
  <c r="BB220" i="2"/>
  <c r="BJ220" i="2"/>
  <c r="AN220" i="2"/>
  <c r="AX220" i="2"/>
  <c r="BL220" i="2"/>
  <c r="AP220" i="2"/>
  <c r="BJ221" i="2"/>
  <c r="AX221" i="2"/>
  <c r="AN221" i="2"/>
  <c r="BF221" i="2"/>
  <c r="AV221" i="2"/>
  <c r="AL221" i="2"/>
  <c r="BD221" i="2"/>
  <c r="BB221" i="2"/>
  <c r="BL221" i="2"/>
  <c r="AP221" i="2"/>
  <c r="BN221" i="2"/>
  <c r="AT221" i="2"/>
  <c r="CL106" i="2"/>
  <c r="CL87" i="2"/>
  <c r="BV80" i="2"/>
  <c r="CL90" i="2"/>
  <c r="CD164" i="2"/>
  <c r="CL166" i="2"/>
  <c r="CH106" i="2"/>
  <c r="C456" i="2"/>
  <c r="C457" i="2"/>
  <c r="C458" i="2"/>
  <c r="C459" i="2"/>
  <c r="C460" i="2"/>
  <c r="C461" i="2"/>
  <c r="C462" i="2"/>
  <c r="C463" i="2"/>
  <c r="AF220" i="2" l="1"/>
  <c r="AF221" i="2"/>
  <c r="C356" i="2"/>
  <c r="C357" i="2"/>
  <c r="C196" i="2"/>
  <c r="C294" i="2"/>
  <c r="C295" i="2"/>
  <c r="O295" i="2"/>
  <c r="G295" i="2"/>
  <c r="F295" i="2"/>
  <c r="O294" i="2"/>
  <c r="G294" i="2"/>
  <c r="F294" i="2"/>
  <c r="C215" i="2"/>
  <c r="C216" i="2"/>
  <c r="C217" i="2"/>
  <c r="C218" i="2"/>
  <c r="C219" i="2"/>
  <c r="C222" i="2"/>
  <c r="C223" i="2"/>
  <c r="C214" i="2"/>
  <c r="F463" i="2"/>
  <c r="G463" i="2"/>
  <c r="G457" i="2"/>
  <c r="G456" i="2"/>
  <c r="C388" i="2"/>
  <c r="C389" i="2"/>
  <c r="C390" i="2"/>
  <c r="C391" i="2"/>
  <c r="C392" i="2"/>
  <c r="C393" i="2"/>
  <c r="C394" i="2"/>
  <c r="C395" i="2"/>
  <c r="C396" i="2"/>
  <c r="C363" i="2"/>
  <c r="F363" i="2"/>
  <c r="G363" i="2"/>
  <c r="C319" i="2"/>
  <c r="C320" i="2"/>
  <c r="C321" i="2"/>
  <c r="C322" i="2"/>
  <c r="C323" i="2"/>
  <c r="C324" i="2"/>
  <c r="C325" i="2"/>
  <c r="C326" i="2"/>
  <c r="C327" i="2"/>
  <c r="C328" i="2"/>
  <c r="C329" i="2"/>
  <c r="C318" i="2"/>
  <c r="F308" i="2"/>
  <c r="G308" i="2"/>
  <c r="C306" i="2"/>
  <c r="C307" i="2"/>
  <c r="C308" i="2"/>
  <c r="G305" i="2"/>
  <c r="F305" i="2"/>
  <c r="C305" i="2"/>
  <c r="G249" i="2"/>
  <c r="F249" i="2"/>
  <c r="D249" i="2"/>
  <c r="C249" i="2"/>
  <c r="D248" i="2"/>
  <c r="C248" i="2"/>
  <c r="C247" i="2"/>
  <c r="C244" i="2"/>
  <c r="D244" i="2"/>
  <c r="F244" i="2"/>
  <c r="G244" i="2"/>
  <c r="C230" i="2"/>
  <c r="C231" i="2"/>
  <c r="C209" i="2"/>
  <c r="C210" i="2"/>
  <c r="F230" i="2"/>
  <c r="G230" i="2"/>
  <c r="F231" i="2"/>
  <c r="G231" i="2"/>
  <c r="F209" i="2"/>
  <c r="G209" i="2"/>
  <c r="F210" i="2"/>
  <c r="G210" i="2"/>
  <c r="C202" i="2"/>
  <c r="C203" i="2"/>
  <c r="C204" i="2"/>
  <c r="C205" i="2"/>
  <c r="G201" i="2"/>
  <c r="F201" i="2"/>
  <c r="C201" i="2"/>
  <c r="G200" i="2"/>
  <c r="F200" i="2"/>
  <c r="C200" i="2"/>
  <c r="F229" i="2"/>
  <c r="F152" i="2"/>
  <c r="F153" i="2"/>
  <c r="F232" i="2"/>
  <c r="G229" i="2"/>
  <c r="G152" i="2"/>
  <c r="G153" i="2"/>
  <c r="G232" i="2"/>
  <c r="C229" i="2"/>
  <c r="C152" i="2"/>
  <c r="C153" i="2"/>
  <c r="C232" i="2"/>
  <c r="D71" i="2"/>
  <c r="D70" i="2"/>
  <c r="C332" i="2"/>
  <c r="C333" i="2"/>
  <c r="C334" i="2"/>
  <c r="C335" i="2"/>
  <c r="C336" i="2"/>
  <c r="C337" i="2"/>
  <c r="C338" i="2"/>
  <c r="O223" i="2"/>
  <c r="E157" i="5"/>
  <c r="G223" i="2"/>
  <c r="F223" i="2"/>
  <c r="O222" i="2"/>
  <c r="E184" i="5"/>
  <c r="G222" i="2"/>
  <c r="F222" i="2"/>
  <c r="BF295" i="2" l="1"/>
  <c r="AP295" i="2"/>
  <c r="AF295" i="2"/>
  <c r="BJ295" i="2"/>
  <c r="AV295" i="2"/>
  <c r="AH295" i="2"/>
  <c r="BB295" i="2"/>
  <c r="BD295" i="2"/>
  <c r="BN295" i="2"/>
  <c r="AN295" i="2"/>
  <c r="AD295" i="2"/>
  <c r="AL295" i="2"/>
  <c r="BL295" i="2"/>
  <c r="AT295" i="2"/>
  <c r="AX295" i="2"/>
  <c r="BL223" i="2"/>
  <c r="BB223" i="2"/>
  <c r="AL223" i="2"/>
  <c r="BN223" i="2"/>
  <c r="BD223" i="2"/>
  <c r="AN223" i="2"/>
  <c r="AD223" i="2"/>
  <c r="AT223" i="2"/>
  <c r="AF223" i="2"/>
  <c r="AP223" i="2"/>
  <c r="BF223" i="2"/>
  <c r="AH223" i="2"/>
  <c r="BJ223" i="2"/>
  <c r="AX223" i="2"/>
  <c r="AV223" i="2"/>
  <c r="BN294" i="2"/>
  <c r="BD294" i="2"/>
  <c r="AL294" i="2"/>
  <c r="BF294" i="2"/>
  <c r="AN294" i="2"/>
  <c r="AD294" i="2"/>
  <c r="AP294" i="2"/>
  <c r="BB294" i="2"/>
  <c r="BL294" i="2"/>
  <c r="AH294" i="2"/>
  <c r="BJ294" i="2"/>
  <c r="AF294" i="2"/>
  <c r="AX294" i="2"/>
  <c r="AT294" i="2"/>
  <c r="AV294" i="2"/>
  <c r="BL222" i="2"/>
  <c r="BB222" i="2"/>
  <c r="AL222" i="2"/>
  <c r="BN222" i="2"/>
  <c r="BD222" i="2"/>
  <c r="AN222" i="2"/>
  <c r="AD222" i="2"/>
  <c r="AV222" i="2"/>
  <c r="BF222" i="2"/>
  <c r="AP222" i="2"/>
  <c r="AF222" i="2"/>
  <c r="AH222" i="2"/>
  <c r="BJ222" i="2"/>
  <c r="AT222" i="2"/>
  <c r="AX222" i="2"/>
  <c r="AX153" i="2"/>
  <c r="AN153" i="2"/>
  <c r="AD153" i="2"/>
  <c r="BF153" i="2"/>
  <c r="AV153" i="2"/>
  <c r="AL153" i="2"/>
  <c r="AP153" i="2"/>
  <c r="AT153" i="2"/>
  <c r="BD153" i="2"/>
  <c r="AH153" i="2"/>
  <c r="BB153" i="2"/>
  <c r="AF153" i="2"/>
  <c r="BL153" i="2"/>
  <c r="BN153" i="2"/>
  <c r="BJ153" i="2"/>
  <c r="BD152" i="2"/>
  <c r="AT152" i="2"/>
  <c r="AH152" i="2"/>
  <c r="BL152" i="2"/>
  <c r="BB152" i="2"/>
  <c r="AP152" i="2"/>
  <c r="AF152" i="2"/>
  <c r="BF152" i="2"/>
  <c r="AL152" i="2"/>
  <c r="AN152" i="2"/>
  <c r="AX152" i="2"/>
  <c r="AD152" i="2"/>
  <c r="BJ152" i="2"/>
  <c r="AV152" i="2"/>
  <c r="BN152" i="2"/>
  <c r="BD200" i="2"/>
  <c r="AT200" i="2"/>
  <c r="AH200" i="2"/>
  <c r="BB200" i="2"/>
  <c r="AP200" i="2"/>
  <c r="AF200" i="2"/>
  <c r="AV200" i="2"/>
  <c r="AX200" i="2"/>
  <c r="AN200" i="2"/>
  <c r="AD200" i="2"/>
  <c r="AL200" i="2"/>
  <c r="BF200" i="2"/>
  <c r="BF210" i="2"/>
  <c r="AV210" i="2"/>
  <c r="AL210" i="2"/>
  <c r="BD210" i="2"/>
  <c r="AT210" i="2"/>
  <c r="AH210" i="2"/>
  <c r="AX210" i="2"/>
  <c r="AD210" i="2"/>
  <c r="AF210" i="2"/>
  <c r="AP210" i="2"/>
  <c r="BB210" i="2"/>
  <c r="BL210" i="2"/>
  <c r="AN210" i="2"/>
  <c r="BN210" i="2"/>
  <c r="BJ210" i="2"/>
  <c r="BF231" i="2"/>
  <c r="AV231" i="2"/>
  <c r="AL231" i="2"/>
  <c r="BD231" i="2"/>
  <c r="AT231" i="2"/>
  <c r="AH231" i="2"/>
  <c r="BB231" i="2"/>
  <c r="AF231" i="2"/>
  <c r="AN231" i="2"/>
  <c r="AX231" i="2"/>
  <c r="AD231" i="2"/>
  <c r="AP231" i="2"/>
  <c r="BL231" i="2"/>
  <c r="BJ231" i="2"/>
  <c r="BN231" i="2"/>
  <c r="BD244" i="2"/>
  <c r="AT244" i="2"/>
  <c r="AH244" i="2"/>
  <c r="BB244" i="2"/>
  <c r="AP244" i="2"/>
  <c r="AF244" i="2"/>
  <c r="BF244" i="2"/>
  <c r="AL244" i="2"/>
  <c r="AN244" i="2"/>
  <c r="AX244" i="2"/>
  <c r="AD244" i="2"/>
  <c r="AV244" i="2"/>
  <c r="BN244" i="2"/>
  <c r="BL244" i="2"/>
  <c r="BJ244" i="2"/>
  <c r="BF457" i="2"/>
  <c r="AV457" i="2"/>
  <c r="AL457" i="2"/>
  <c r="AX457" i="2"/>
  <c r="AN457" i="2"/>
  <c r="AD457" i="2"/>
  <c r="AT457" i="2"/>
  <c r="AP457" i="2"/>
  <c r="AH457" i="2"/>
  <c r="BB457" i="2"/>
  <c r="BD457" i="2"/>
  <c r="AF457" i="2"/>
  <c r="BJ457" i="2"/>
  <c r="BL457" i="2"/>
  <c r="BN457" i="2"/>
  <c r="AX201" i="2"/>
  <c r="AN201" i="2"/>
  <c r="AD201" i="2"/>
  <c r="BF201" i="2"/>
  <c r="AV201" i="2"/>
  <c r="AL201" i="2"/>
  <c r="BB201" i="2"/>
  <c r="AF201" i="2"/>
  <c r="AH201" i="2"/>
  <c r="AT201" i="2"/>
  <c r="BD201" i="2"/>
  <c r="AP201" i="2"/>
  <c r="BJ363" i="2"/>
  <c r="AX363" i="2"/>
  <c r="AN363" i="2"/>
  <c r="BL363" i="2"/>
  <c r="BB363" i="2"/>
  <c r="AP363" i="2"/>
  <c r="AV363" i="2"/>
  <c r="BN363" i="2"/>
  <c r="AT363" i="2"/>
  <c r="BD363" i="2"/>
  <c r="BF363" i="2"/>
  <c r="AL363" i="2"/>
  <c r="BF456" i="2"/>
  <c r="AV456" i="2"/>
  <c r="AL456" i="2"/>
  <c r="AX456" i="2"/>
  <c r="AN456" i="2"/>
  <c r="AD456" i="2"/>
  <c r="BD456" i="2"/>
  <c r="AH456" i="2"/>
  <c r="BB456" i="2"/>
  <c r="AF456" i="2"/>
  <c r="AP456" i="2"/>
  <c r="AT456" i="2"/>
  <c r="BL456" i="2"/>
  <c r="BN456" i="2"/>
  <c r="BJ456" i="2"/>
  <c r="BF232" i="2"/>
  <c r="AV232" i="2"/>
  <c r="AL232" i="2"/>
  <c r="BD232" i="2"/>
  <c r="AT232" i="2"/>
  <c r="AH232" i="2"/>
  <c r="AX232" i="2"/>
  <c r="AD232" i="2"/>
  <c r="BB232" i="2"/>
  <c r="AF232" i="2"/>
  <c r="AP232" i="2"/>
  <c r="AN232" i="2"/>
  <c r="BL232" i="2"/>
  <c r="BN232" i="2"/>
  <c r="BJ232" i="2"/>
  <c r="BD209" i="2"/>
  <c r="AT209" i="2"/>
  <c r="AH209" i="2"/>
  <c r="BN209" i="2"/>
  <c r="BB209" i="2"/>
  <c r="AP209" i="2"/>
  <c r="AF209" i="2"/>
  <c r="AV209" i="2"/>
  <c r="AX209" i="2"/>
  <c r="AD209" i="2"/>
  <c r="BL209" i="2"/>
  <c r="AN209" i="2"/>
  <c r="BF209" i="2"/>
  <c r="AL209" i="2"/>
  <c r="BJ209" i="2"/>
  <c r="AX230" i="2"/>
  <c r="AN230" i="2"/>
  <c r="AD230" i="2"/>
  <c r="BF230" i="2"/>
  <c r="AV230" i="2"/>
  <c r="AL230" i="2"/>
  <c r="AT230" i="2"/>
  <c r="BB230" i="2"/>
  <c r="AF230" i="2"/>
  <c r="AP230" i="2"/>
  <c r="AH230" i="2"/>
  <c r="BD230" i="2"/>
  <c r="BL230" i="2"/>
  <c r="BN230" i="2"/>
  <c r="BJ230" i="2"/>
  <c r="AX249" i="2"/>
  <c r="AN249" i="2"/>
  <c r="AD249" i="2"/>
  <c r="BB249" i="2"/>
  <c r="AP249" i="2"/>
  <c r="AF249" i="2"/>
  <c r="BD249" i="2"/>
  <c r="AH249" i="2"/>
  <c r="AV249" i="2"/>
  <c r="AT249" i="2"/>
  <c r="AL249" i="2"/>
  <c r="BF249" i="2"/>
  <c r="BJ249" i="2"/>
  <c r="BL249" i="2"/>
  <c r="BN249" i="2"/>
  <c r="BF229" i="2"/>
  <c r="AV229" i="2"/>
  <c r="AL229" i="2"/>
  <c r="BD229" i="2"/>
  <c r="AT229" i="2"/>
  <c r="AH229" i="2"/>
  <c r="AP229" i="2"/>
  <c r="AD229" i="2"/>
  <c r="AN229" i="2"/>
  <c r="AX229" i="2"/>
  <c r="AF229" i="2"/>
  <c r="BB229" i="2"/>
  <c r="BJ229" i="2"/>
  <c r="BL229" i="2"/>
  <c r="BN229" i="2"/>
  <c r="BF305" i="2"/>
  <c r="AV305" i="2"/>
  <c r="AD305" i="2"/>
  <c r="BD305" i="2"/>
  <c r="AH305" i="2"/>
  <c r="BJ305" i="2"/>
  <c r="AT305" i="2"/>
  <c r="BB305" i="2"/>
  <c r="AX305" i="2"/>
  <c r="BL305" i="2"/>
  <c r="BN305" i="2"/>
  <c r="AF305" i="2"/>
  <c r="BF308" i="2"/>
  <c r="AV308" i="2"/>
  <c r="AL308" i="2"/>
  <c r="AX308" i="2"/>
  <c r="AH308" i="2"/>
  <c r="BB308" i="2"/>
  <c r="AN308" i="2"/>
  <c r="AF308" i="2"/>
  <c r="BD308" i="2"/>
  <c r="AD308" i="2"/>
  <c r="AP308" i="2"/>
  <c r="AT308" i="2"/>
  <c r="BL308" i="2"/>
  <c r="BJ308" i="2"/>
  <c r="BN308" i="2"/>
  <c r="BD463" i="2"/>
  <c r="AT463" i="2"/>
  <c r="AH463" i="2"/>
  <c r="BF463" i="2"/>
  <c r="AV463" i="2"/>
  <c r="AL463" i="2"/>
  <c r="AX463" i="2"/>
  <c r="AD463" i="2"/>
  <c r="AP463" i="2"/>
  <c r="AN463" i="2"/>
  <c r="BB463" i="2"/>
  <c r="AF463" i="2"/>
  <c r="C145" i="2"/>
  <c r="C146" i="2"/>
  <c r="C135" i="2"/>
  <c r="C137" i="2"/>
  <c r="C138" i="2"/>
  <c r="C139" i="2"/>
  <c r="C140" i="2"/>
  <c r="C141" i="2"/>
  <c r="C142" i="2"/>
  <c r="C143" i="2"/>
  <c r="C144" i="2"/>
  <c r="G138" i="2"/>
  <c r="F138" i="2"/>
  <c r="G123" i="2"/>
  <c r="F123" i="2"/>
  <c r="G102" i="2"/>
  <c r="F102" i="2"/>
  <c r="G90" i="2"/>
  <c r="F90" i="2"/>
  <c r="G83" i="2"/>
  <c r="F83" i="2"/>
  <c r="G81" i="2"/>
  <c r="F81" i="2"/>
  <c r="F79" i="2"/>
  <c r="G78" i="2"/>
  <c r="F78" i="2"/>
  <c r="G75" i="2"/>
  <c r="F75" i="2"/>
  <c r="F76" i="2"/>
  <c r="G76" i="2"/>
  <c r="G266" i="2"/>
  <c r="F266" i="2"/>
  <c r="C266" i="2"/>
  <c r="G290" i="2"/>
  <c r="F290" i="2"/>
  <c r="C290" i="2"/>
  <c r="G289" i="2"/>
  <c r="F289" i="2"/>
  <c r="C289" i="2"/>
  <c r="G288" i="2"/>
  <c r="F288" i="2"/>
  <c r="C288" i="2"/>
  <c r="G270" i="2"/>
  <c r="F270" i="2"/>
  <c r="C270" i="2"/>
  <c r="BN76" i="2" l="1"/>
  <c r="BD76" i="2"/>
  <c r="AL76" i="2"/>
  <c r="AN76" i="2"/>
  <c r="BL76" i="2"/>
  <c r="BB76" i="2"/>
  <c r="AH76" i="2"/>
  <c r="BF76" i="2"/>
  <c r="AD76" i="2"/>
  <c r="AP76" i="2"/>
  <c r="BJ76" i="2"/>
  <c r="AF76" i="2"/>
  <c r="AX76" i="2"/>
  <c r="AV76" i="2"/>
  <c r="AT76" i="2"/>
  <c r="BL266" i="2"/>
  <c r="AX266" i="2"/>
  <c r="AN266" i="2"/>
  <c r="AD266" i="2"/>
  <c r="BB266" i="2"/>
  <c r="AP266" i="2"/>
  <c r="AF266" i="2"/>
  <c r="AV266" i="2"/>
  <c r="AT266" i="2"/>
  <c r="BD266" i="2"/>
  <c r="BF266" i="2"/>
  <c r="AL266" i="2"/>
  <c r="AH266" i="2"/>
  <c r="BJ266" i="2"/>
  <c r="BN266" i="2"/>
  <c r="BF75" i="2"/>
  <c r="AV75" i="2"/>
  <c r="AL75" i="2"/>
  <c r="BN75" i="2"/>
  <c r="BD75" i="2"/>
  <c r="AT75" i="2"/>
  <c r="AH75" i="2"/>
  <c r="BL75" i="2"/>
  <c r="AP75" i="2"/>
  <c r="BJ75" i="2"/>
  <c r="AN75" i="2"/>
  <c r="AX75" i="2"/>
  <c r="BB75" i="2"/>
  <c r="AF75" i="2"/>
  <c r="AD75" i="2"/>
  <c r="BJ83" i="2"/>
  <c r="AP83" i="2"/>
  <c r="AF83" i="2"/>
  <c r="BF83" i="2"/>
  <c r="AN83" i="2"/>
  <c r="AD83" i="2"/>
  <c r="BD83" i="2"/>
  <c r="BB83" i="2"/>
  <c r="BN83" i="2"/>
  <c r="AL83" i="2"/>
  <c r="BL83" i="2"/>
  <c r="AH83" i="2"/>
  <c r="AT83" i="2"/>
  <c r="AV83" i="2"/>
  <c r="AX83" i="2"/>
  <c r="BN102" i="2"/>
  <c r="BD102" i="2"/>
  <c r="AT102" i="2"/>
  <c r="BL102" i="2"/>
  <c r="BB102" i="2"/>
  <c r="AP102" i="2"/>
  <c r="BJ102" i="2"/>
  <c r="AN102" i="2"/>
  <c r="BF102" i="2"/>
  <c r="AL102" i="2"/>
  <c r="AV102" i="2"/>
  <c r="AX102" i="2"/>
  <c r="BL78" i="2"/>
  <c r="BB78" i="2"/>
  <c r="AP78" i="2"/>
  <c r="BJ78" i="2"/>
  <c r="AX78" i="2"/>
  <c r="AN78" i="2"/>
  <c r="AV78" i="2"/>
  <c r="BN78" i="2"/>
  <c r="AT78" i="2"/>
  <c r="BD78" i="2"/>
  <c r="BF78" i="2"/>
  <c r="AF78" i="2"/>
  <c r="AL78" i="2"/>
  <c r="AH78" i="2"/>
  <c r="AD78" i="2"/>
  <c r="BJ81" i="2"/>
  <c r="AP81" i="2"/>
  <c r="AF81" i="2"/>
  <c r="BF81" i="2"/>
  <c r="AN81" i="2"/>
  <c r="AD81" i="2"/>
  <c r="BN81" i="2"/>
  <c r="AL81" i="2"/>
  <c r="BL81" i="2"/>
  <c r="AH81" i="2"/>
  <c r="BD81" i="2"/>
  <c r="BB81" i="2"/>
  <c r="BF90" i="2"/>
  <c r="AN90" i="2"/>
  <c r="AD90" i="2"/>
  <c r="BN90" i="2"/>
  <c r="BD90" i="2"/>
  <c r="AL90" i="2"/>
  <c r="BB90" i="2"/>
  <c r="AP90" i="2"/>
  <c r="AF90" i="2"/>
  <c r="BL90" i="2"/>
  <c r="AH90" i="2"/>
  <c r="BJ90" i="2"/>
  <c r="AT90" i="2"/>
  <c r="AV90" i="2"/>
  <c r="AX90" i="2"/>
  <c r="BJ123" i="2"/>
  <c r="AX123" i="2"/>
  <c r="AF123" i="2"/>
  <c r="BF123" i="2"/>
  <c r="AV123" i="2"/>
  <c r="AD123" i="2"/>
  <c r="BL123" i="2"/>
  <c r="AH123" i="2"/>
  <c r="BD123" i="2"/>
  <c r="BN123" i="2"/>
  <c r="BB123" i="2"/>
  <c r="AT123" i="2"/>
  <c r="AN123" i="2"/>
  <c r="AL123" i="2"/>
  <c r="AP123" i="2"/>
  <c r="BN270" i="2"/>
  <c r="BD270" i="2"/>
  <c r="AT270" i="2"/>
  <c r="AD270" i="2"/>
  <c r="BF270" i="2"/>
  <c r="AV270" i="2"/>
  <c r="AF270" i="2"/>
  <c r="BB270" i="2"/>
  <c r="AX270" i="2"/>
  <c r="BL270" i="2"/>
  <c r="AH270" i="2"/>
  <c r="BJ270" i="2"/>
  <c r="AL270" i="2"/>
  <c r="AP270" i="2"/>
  <c r="AN270" i="2"/>
  <c r="BF79" i="2"/>
  <c r="AP79" i="2"/>
  <c r="AF79" i="2"/>
  <c r="BN79" i="2"/>
  <c r="BD79" i="2"/>
  <c r="AN79" i="2"/>
  <c r="AD79" i="2"/>
  <c r="BB79" i="2"/>
  <c r="AV79" i="2"/>
  <c r="AL79" i="2"/>
  <c r="BJ79" i="2"/>
  <c r="AH79" i="2"/>
  <c r="BL79" i="2"/>
  <c r="AX79" i="2"/>
  <c r="AT79" i="2"/>
  <c r="BB138" i="2"/>
  <c r="AP138" i="2"/>
  <c r="AF138" i="2"/>
  <c r="AX138" i="2"/>
  <c r="AN138" i="2"/>
  <c r="AD138" i="2"/>
  <c r="BF138" i="2"/>
  <c r="AL138" i="2"/>
  <c r="BD138" i="2"/>
  <c r="AH138" i="2"/>
  <c r="AT138" i="2"/>
  <c r="AV138" i="2"/>
  <c r="BL138" i="2"/>
  <c r="BJ138" i="2"/>
  <c r="BN138" i="2"/>
  <c r="BD288" i="2"/>
  <c r="AT288" i="2"/>
  <c r="AH288" i="2"/>
  <c r="AX288" i="2"/>
  <c r="AL288" i="2"/>
  <c r="BB288" i="2"/>
  <c r="AN288" i="2"/>
  <c r="AV288" i="2"/>
  <c r="AP288" i="2"/>
  <c r="AD288" i="2"/>
  <c r="AF288" i="2"/>
  <c r="BF288" i="2"/>
  <c r="BL288" i="2"/>
  <c r="BJ288" i="2"/>
  <c r="BN288" i="2"/>
  <c r="BN289" i="2"/>
  <c r="BB289" i="2"/>
  <c r="AP289" i="2"/>
  <c r="AF289" i="2"/>
  <c r="BF289" i="2"/>
  <c r="AT289" i="2"/>
  <c r="AD289" i="2"/>
  <c r="BL289" i="2"/>
  <c r="AV289" i="2"/>
  <c r="AH289" i="2"/>
  <c r="AN289" i="2"/>
  <c r="AL289" i="2"/>
  <c r="AX289" i="2"/>
  <c r="BD289" i="2"/>
  <c r="BJ289" i="2"/>
  <c r="BD290" i="2"/>
  <c r="AT290" i="2"/>
  <c r="AH290" i="2"/>
  <c r="AX290" i="2"/>
  <c r="AL290" i="2"/>
  <c r="BB290" i="2"/>
  <c r="AN290" i="2"/>
  <c r="BL290" i="2"/>
  <c r="AF290" i="2"/>
  <c r="BF290" i="2"/>
  <c r="AD290" i="2"/>
  <c r="AV290" i="2"/>
  <c r="AP290" i="2"/>
  <c r="BN290" i="2"/>
  <c r="BJ290" i="2"/>
  <c r="G461" i="2"/>
  <c r="F461" i="2"/>
  <c r="G443" i="2"/>
  <c r="F443" i="2"/>
  <c r="C443" i="2"/>
  <c r="C407" i="2"/>
  <c r="F407" i="2"/>
  <c r="G407" i="2"/>
  <c r="F356" i="2"/>
  <c r="F357" i="2"/>
  <c r="G356" i="2"/>
  <c r="G350" i="2"/>
  <c r="C350" i="2"/>
  <c r="C351" i="2"/>
  <c r="G119" i="2"/>
  <c r="F119" i="2"/>
  <c r="C119" i="2"/>
  <c r="G186" i="2"/>
  <c r="F186" i="2"/>
  <c r="C186" i="2"/>
  <c r="G134" i="2"/>
  <c r="F134" i="2"/>
  <c r="C134" i="2"/>
  <c r="F97" i="2"/>
  <c r="G97" i="2"/>
  <c r="G67" i="2"/>
  <c r="F67" i="2"/>
  <c r="G66" i="2"/>
  <c r="F66" i="2"/>
  <c r="F60" i="2"/>
  <c r="G60" i="2"/>
  <c r="F55" i="2"/>
  <c r="G55" i="2"/>
  <c r="G35" i="2"/>
  <c r="F35" i="2"/>
  <c r="G19" i="2"/>
  <c r="F19" i="2"/>
  <c r="BF60" i="2" l="1"/>
  <c r="AV60" i="2"/>
  <c r="AD60" i="2"/>
  <c r="BN60" i="2"/>
  <c r="BD60" i="2"/>
  <c r="AT60" i="2"/>
  <c r="AF60" i="2"/>
  <c r="AH60" i="2"/>
  <c r="BB60" i="2"/>
  <c r="BJ60" i="2"/>
  <c r="BL60" i="2"/>
  <c r="AX60" i="2"/>
  <c r="AN60" i="2"/>
  <c r="AP60" i="2"/>
  <c r="AL60" i="2"/>
  <c r="BL350" i="2"/>
  <c r="BB350" i="2"/>
  <c r="BN350" i="2"/>
  <c r="BD350" i="2"/>
  <c r="AT350" i="2"/>
  <c r="AD350" i="2"/>
  <c r="BF350" i="2"/>
  <c r="AF350" i="2"/>
  <c r="AX350" i="2"/>
  <c r="BJ350" i="2"/>
  <c r="AV350" i="2"/>
  <c r="AH350" i="2"/>
  <c r="AX461" i="2"/>
  <c r="AN461" i="2"/>
  <c r="AD461" i="2"/>
  <c r="BB461" i="2"/>
  <c r="AP461" i="2"/>
  <c r="AF461" i="2"/>
  <c r="BF461" i="2"/>
  <c r="AL461" i="2"/>
  <c r="BD461" i="2"/>
  <c r="AH461" i="2"/>
  <c r="AT461" i="2"/>
  <c r="AV461" i="2"/>
  <c r="BL461" i="2"/>
  <c r="BJ461" i="2"/>
  <c r="BN461" i="2"/>
  <c r="BL134" i="2"/>
  <c r="AX134" i="2"/>
  <c r="AN134" i="2"/>
  <c r="AD134" i="2"/>
  <c r="BF134" i="2"/>
  <c r="AV134" i="2"/>
  <c r="AL134" i="2"/>
  <c r="BD134" i="2"/>
  <c r="AH134" i="2"/>
  <c r="AP134" i="2"/>
  <c r="BB134" i="2"/>
  <c r="AF134" i="2"/>
  <c r="AT134" i="2"/>
  <c r="BN134" i="2"/>
  <c r="BJ134" i="2"/>
  <c r="BN35" i="2"/>
  <c r="BD35" i="2"/>
  <c r="AT35" i="2"/>
  <c r="AF35" i="2"/>
  <c r="BL35" i="2"/>
  <c r="BB35" i="2"/>
  <c r="AP35" i="2"/>
  <c r="AN35" i="2"/>
  <c r="AX35" i="2"/>
  <c r="BF35" i="2"/>
  <c r="AL35" i="2"/>
  <c r="BJ35" i="2"/>
  <c r="AV35" i="2"/>
  <c r="AD35" i="2"/>
  <c r="AH35" i="2"/>
  <c r="BF67" i="2"/>
  <c r="AV67" i="2"/>
  <c r="AF67" i="2"/>
  <c r="BN67" i="2"/>
  <c r="BD67" i="2"/>
  <c r="AT67" i="2"/>
  <c r="AD67" i="2"/>
  <c r="BJ67" i="2"/>
  <c r="AH67" i="2"/>
  <c r="AN67" i="2"/>
  <c r="AX67" i="2"/>
  <c r="BB67" i="2"/>
  <c r="BL67" i="2"/>
  <c r="AL67" i="2"/>
  <c r="AP67" i="2"/>
  <c r="BJ186" i="2"/>
  <c r="AX186" i="2"/>
  <c r="AN186" i="2"/>
  <c r="BF186" i="2"/>
  <c r="AV186" i="2"/>
  <c r="AL186" i="2"/>
  <c r="BD186" i="2"/>
  <c r="AF186" i="2"/>
  <c r="BL186" i="2"/>
  <c r="AP186" i="2"/>
  <c r="BB186" i="2"/>
  <c r="AD186" i="2"/>
  <c r="AT186" i="2"/>
  <c r="BN186" i="2"/>
  <c r="AH186" i="2"/>
  <c r="BN356" i="2"/>
  <c r="BD356" i="2"/>
  <c r="AT356" i="2"/>
  <c r="BF356" i="2"/>
  <c r="AV356" i="2"/>
  <c r="AD356" i="2"/>
  <c r="BL356" i="2"/>
  <c r="AH356" i="2"/>
  <c r="BJ356" i="2"/>
  <c r="AF356" i="2"/>
  <c r="BB356" i="2"/>
  <c r="AX356" i="2"/>
  <c r="BJ443" i="2"/>
  <c r="AP443" i="2"/>
  <c r="AF443" i="2"/>
  <c r="BL443" i="2"/>
  <c r="AT443" i="2"/>
  <c r="AH443" i="2"/>
  <c r="BN443" i="2"/>
  <c r="AL443" i="2"/>
  <c r="AX443" i="2"/>
  <c r="AD443" i="2"/>
  <c r="AN443" i="2"/>
  <c r="AV443" i="2"/>
  <c r="BD443" i="2"/>
  <c r="BB443" i="2"/>
  <c r="BF443" i="2"/>
  <c r="BL119" i="2"/>
  <c r="BB119" i="2"/>
  <c r="AP119" i="2"/>
  <c r="BJ119" i="2"/>
  <c r="AX119" i="2"/>
  <c r="AN119" i="2"/>
  <c r="BN119" i="2"/>
  <c r="AT119" i="2"/>
  <c r="BF119" i="2"/>
  <c r="AL119" i="2"/>
  <c r="BD119" i="2"/>
  <c r="AV119" i="2"/>
  <c r="AF119" i="2"/>
  <c r="AH119" i="2"/>
  <c r="AD119" i="2"/>
  <c r="BL407" i="2"/>
  <c r="AX407" i="2"/>
  <c r="AN407" i="2"/>
  <c r="AD407" i="2"/>
  <c r="BN407" i="2"/>
  <c r="BB407" i="2"/>
  <c r="AP407" i="2"/>
  <c r="AF407" i="2"/>
  <c r="BD407" i="2"/>
  <c r="AH407" i="2"/>
  <c r="AV407" i="2"/>
  <c r="BF407" i="2"/>
  <c r="AL407" i="2"/>
  <c r="AT407" i="2"/>
  <c r="BJ407" i="2"/>
  <c r="BL19" i="2"/>
  <c r="BB19" i="2"/>
  <c r="AP19" i="2"/>
  <c r="BJ19" i="2"/>
  <c r="AX19" i="2"/>
  <c r="AN19" i="2"/>
  <c r="AT19" i="2"/>
  <c r="AV19" i="2"/>
  <c r="BD19" i="2"/>
  <c r="BF19" i="2"/>
  <c r="AL19" i="2"/>
  <c r="BN19" i="2"/>
  <c r="AF19" i="2"/>
  <c r="AH19" i="2"/>
  <c r="AD19" i="2"/>
  <c r="BL66" i="2"/>
  <c r="BB66" i="2"/>
  <c r="AH66" i="2"/>
  <c r="BJ66" i="2"/>
  <c r="AX66" i="2"/>
  <c r="AF66" i="2"/>
  <c r="BD66" i="2"/>
  <c r="AD66" i="2"/>
  <c r="AT66" i="2"/>
  <c r="AV66" i="2"/>
  <c r="BF66" i="2"/>
  <c r="BN66" i="2"/>
  <c r="AN66" i="2"/>
  <c r="AL66" i="2"/>
  <c r="AP66" i="2"/>
  <c r="BJ55" i="2"/>
  <c r="AX55" i="2"/>
  <c r="AF55" i="2"/>
  <c r="BF55" i="2"/>
  <c r="AV55" i="2"/>
  <c r="AD55" i="2"/>
  <c r="BD55" i="2"/>
  <c r="BL55" i="2"/>
  <c r="AH55" i="2"/>
  <c r="BB55" i="2"/>
  <c r="BN55" i="2"/>
  <c r="AT55" i="2"/>
  <c r="AN55" i="2"/>
  <c r="AP55" i="2"/>
  <c r="AL55" i="2"/>
  <c r="BN97" i="2"/>
  <c r="BD97" i="2"/>
  <c r="AT97" i="2"/>
  <c r="AF97" i="2"/>
  <c r="BL97" i="2"/>
  <c r="BB97" i="2"/>
  <c r="AP97" i="2"/>
  <c r="AD97" i="2"/>
  <c r="BJ97" i="2"/>
  <c r="AN97" i="2"/>
  <c r="BF97" i="2"/>
  <c r="AL97" i="2"/>
  <c r="AV97" i="2"/>
  <c r="AX97" i="2"/>
  <c r="AH97" i="2"/>
  <c r="O244" i="2" l="1"/>
  <c r="O67" i="2"/>
  <c r="O150" i="2" l="1"/>
  <c r="G150" i="2"/>
  <c r="F150" i="2"/>
  <c r="C150" i="2"/>
  <c r="O196" i="2"/>
  <c r="G196" i="2"/>
  <c r="O197" i="2"/>
  <c r="G197" i="2"/>
  <c r="F197" i="2"/>
  <c r="C197" i="2"/>
  <c r="O203" i="2"/>
  <c r="G203" i="2"/>
  <c r="F203" i="2"/>
  <c r="O66" i="2"/>
  <c r="O184" i="2"/>
  <c r="G184" i="2"/>
  <c r="F184" i="2"/>
  <c r="O443" i="2"/>
  <c r="O363" i="2"/>
  <c r="N363" i="2"/>
  <c r="E74" i="5" s="1"/>
  <c r="M363" i="2"/>
  <c r="D74" i="5" s="1"/>
  <c r="M356" i="2"/>
  <c r="D132" i="5" s="1"/>
  <c r="M350" i="2"/>
  <c r="D128" i="5" s="1"/>
  <c r="O307" i="2"/>
  <c r="G307" i="2"/>
  <c r="F307" i="2"/>
  <c r="G306" i="2"/>
  <c r="F306" i="2"/>
  <c r="M305" i="2"/>
  <c r="D124" i="5" s="1"/>
  <c r="X350" i="2" l="1"/>
  <c r="U350" i="2"/>
  <c r="V350" i="2" s="1"/>
  <c r="AL350" i="2" s="1"/>
  <c r="U305" i="2"/>
  <c r="V305" i="2" s="1"/>
  <c r="AL305" i="2" s="1"/>
  <c r="X305" i="2"/>
  <c r="U363" i="2"/>
  <c r="V363" i="2" s="1"/>
  <c r="AD363" i="2" s="1"/>
  <c r="X363" i="2"/>
  <c r="U356" i="2"/>
  <c r="V356" i="2" s="1"/>
  <c r="AL356" i="2" s="1"/>
  <c r="X356" i="2"/>
  <c r="U307" i="2"/>
  <c r="V307" i="2" s="1"/>
  <c r="BJ307" i="2" s="1"/>
  <c r="X307" i="2"/>
  <c r="Z307" i="2" s="1"/>
  <c r="BN307" i="2" s="1"/>
  <c r="U200" i="2"/>
  <c r="V200" i="2" s="1"/>
  <c r="BJ200" i="2" s="1"/>
  <c r="X200" i="2"/>
  <c r="U306" i="2"/>
  <c r="V306" i="2" s="1"/>
  <c r="X306" i="2"/>
  <c r="Z306" i="2" s="1"/>
  <c r="BN306" i="2" s="1"/>
  <c r="U201" i="2"/>
  <c r="V201" i="2" s="1"/>
  <c r="BJ201" i="2" s="1"/>
  <c r="X201" i="2"/>
  <c r="AX307" i="2"/>
  <c r="AN307" i="2"/>
  <c r="AD307" i="2"/>
  <c r="BD307" i="2"/>
  <c r="AP307" i="2"/>
  <c r="BF307" i="2"/>
  <c r="AT307" i="2"/>
  <c r="AF307" i="2"/>
  <c r="AL307" i="2"/>
  <c r="AH307" i="2"/>
  <c r="BB307" i="2"/>
  <c r="AV307" i="2"/>
  <c r="BN203" i="2"/>
  <c r="BD203" i="2"/>
  <c r="AT203" i="2"/>
  <c r="BL203" i="2"/>
  <c r="BB203" i="2"/>
  <c r="AP203" i="2"/>
  <c r="BF203" i="2"/>
  <c r="AL203" i="2"/>
  <c r="AN203" i="2"/>
  <c r="AX203" i="2"/>
  <c r="BJ203" i="2"/>
  <c r="AV203" i="2"/>
  <c r="AF203" i="2"/>
  <c r="AD203" i="2"/>
  <c r="AH203" i="2"/>
  <c r="BF197" i="2"/>
  <c r="AV197" i="2"/>
  <c r="AL197" i="2"/>
  <c r="BD197" i="2"/>
  <c r="AT197" i="2"/>
  <c r="AH197" i="2"/>
  <c r="AP197" i="2"/>
  <c r="AX197" i="2"/>
  <c r="AN197" i="2"/>
  <c r="AD197" i="2"/>
  <c r="BB197" i="2"/>
  <c r="AF197" i="2"/>
  <c r="BL197" i="2"/>
  <c r="BN197" i="2"/>
  <c r="BJ197" i="2"/>
  <c r="BF184" i="2"/>
  <c r="AV184" i="2"/>
  <c r="AL184" i="2"/>
  <c r="BL184" i="2"/>
  <c r="AX184" i="2"/>
  <c r="AN184" i="2"/>
  <c r="AD184" i="2"/>
  <c r="AT184" i="2"/>
  <c r="AP184" i="2"/>
  <c r="BB184" i="2"/>
  <c r="BD184" i="2"/>
  <c r="AH184" i="2"/>
  <c r="AF184" i="2"/>
  <c r="BJ184" i="2"/>
  <c r="BN184" i="2"/>
  <c r="BL196" i="2"/>
  <c r="BB196" i="2"/>
  <c r="AP196" i="2"/>
  <c r="AF196" i="2"/>
  <c r="BJ196" i="2"/>
  <c r="AX196" i="2"/>
  <c r="AN196" i="2"/>
  <c r="AD196" i="2"/>
  <c r="BF196" i="2"/>
  <c r="AL196" i="2"/>
  <c r="BD196" i="2"/>
  <c r="AH196" i="2"/>
  <c r="AT196" i="2"/>
  <c r="AV196" i="2"/>
  <c r="BN196" i="2"/>
  <c r="AX150" i="2"/>
  <c r="AN150" i="2"/>
  <c r="AD150" i="2"/>
  <c r="BF150" i="2"/>
  <c r="AV150" i="2"/>
  <c r="AL150" i="2"/>
  <c r="BD150" i="2"/>
  <c r="AH150" i="2"/>
  <c r="AP150" i="2"/>
  <c r="BB150" i="2"/>
  <c r="AF150" i="2"/>
  <c r="AT150" i="2"/>
  <c r="BL150" i="2"/>
  <c r="BN150" i="2"/>
  <c r="BJ150" i="2"/>
  <c r="BF306" i="2"/>
  <c r="AV306" i="2"/>
  <c r="AL306" i="2"/>
  <c r="BB306" i="2"/>
  <c r="AN306" i="2"/>
  <c r="BD306" i="2"/>
  <c r="AP306" i="2"/>
  <c r="AD306" i="2"/>
  <c r="AF306" i="2"/>
  <c r="AX306" i="2"/>
  <c r="AT306" i="2"/>
  <c r="AH306" i="2"/>
  <c r="O249" i="2"/>
  <c r="Z305" i="2" l="1"/>
  <c r="AP305" i="2" s="1"/>
  <c r="AN305" i="2"/>
  <c r="Z350" i="2"/>
  <c r="AP350" i="2" s="1"/>
  <c r="AN350" i="2"/>
  <c r="Z356" i="2"/>
  <c r="AP356" i="2" s="1"/>
  <c r="AN356" i="2"/>
  <c r="Z363" i="2"/>
  <c r="AH363" i="2" s="1"/>
  <c r="AF363" i="2"/>
  <c r="BL307" i="2"/>
  <c r="BJ306" i="2"/>
  <c r="BL306" i="2"/>
  <c r="Z201" i="2"/>
  <c r="BN201" i="2" s="1"/>
  <c r="BL201" i="2"/>
  <c r="Z200" i="2"/>
  <c r="BN200" i="2" s="1"/>
  <c r="BL200" i="2"/>
  <c r="BO485" i="2"/>
  <c r="BO482" i="2"/>
  <c r="D323" i="5"/>
  <c r="BP482" i="2"/>
  <c r="BP480" i="2"/>
  <c r="BO484" i="2"/>
  <c r="BO480" i="2"/>
  <c r="BP478" i="2"/>
  <c r="BO478" i="2"/>
  <c r="AQ474" i="2"/>
  <c r="AI476" i="2"/>
  <c r="AI475" i="2"/>
  <c r="AJ476" i="2" s="1"/>
  <c r="AI474" i="2"/>
  <c r="AJ475" i="2" s="1"/>
  <c r="C196" i="1"/>
  <c r="C197" i="1"/>
  <c r="C190" i="1"/>
  <c r="C189" i="1"/>
  <c r="N396" i="2"/>
  <c r="E169" i="5" s="1"/>
  <c r="N395" i="2"/>
  <c r="E196" i="5" s="1"/>
  <c r="N394" i="2"/>
  <c r="E195" i="5" s="1"/>
  <c r="N393" i="2"/>
  <c r="E168" i="5" s="1"/>
  <c r="N392" i="2"/>
  <c r="E194" i="5" s="1"/>
  <c r="N391" i="2"/>
  <c r="E167" i="5" s="1"/>
  <c r="N390" i="2"/>
  <c r="E216" i="5" s="1"/>
  <c r="N389" i="2"/>
  <c r="E215" i="5" s="1"/>
  <c r="N388" i="2"/>
  <c r="E378" i="5" s="1"/>
  <c r="N386" i="2"/>
  <c r="E377" i="5" s="1"/>
  <c r="N385" i="2"/>
  <c r="E376" i="5" s="1"/>
  <c r="N384" i="2"/>
  <c r="E375" i="5" s="1"/>
  <c r="N383" i="2"/>
  <c r="E374" i="5" s="1"/>
  <c r="N381" i="2"/>
  <c r="E193" i="5" s="1"/>
  <c r="N380" i="2"/>
  <c r="E166" i="5" s="1"/>
  <c r="N379" i="2"/>
  <c r="E192" i="5" s="1"/>
  <c r="N378" i="2"/>
  <c r="E165" i="5" s="1"/>
  <c r="E214" i="5"/>
  <c r="N375" i="2"/>
  <c r="E213" i="5" s="1"/>
  <c r="N372" i="2"/>
  <c r="E139" i="5" s="1"/>
  <c r="N371" i="2"/>
  <c r="E138" i="5" s="1"/>
  <c r="N370" i="2"/>
  <c r="E137" i="5" s="1"/>
  <c r="N369" i="2"/>
  <c r="E136" i="5" s="1"/>
  <c r="N368" i="2"/>
  <c r="E135" i="5" s="1"/>
  <c r="N366" i="2"/>
  <c r="E134" i="5" s="1"/>
  <c r="N360" i="2"/>
  <c r="E73" i="5" s="1"/>
  <c r="N364" i="2"/>
  <c r="E75" i="5" s="1"/>
  <c r="N359" i="2"/>
  <c r="E72" i="5" s="1"/>
  <c r="N357" i="2"/>
  <c r="E133" i="5" s="1"/>
  <c r="N355" i="2"/>
  <c r="E131" i="5" s="1"/>
  <c r="N354" i="2"/>
  <c r="E130" i="5" s="1"/>
  <c r="N351" i="2"/>
  <c r="E129" i="5" s="1"/>
  <c r="N343" i="2"/>
  <c r="E163" i="5" s="1"/>
  <c r="N344" i="2"/>
  <c r="E190" i="5" s="1"/>
  <c r="N345" i="2"/>
  <c r="E191" i="5" s="1"/>
  <c r="N346" i="2"/>
  <c r="E164" i="5" s="1"/>
  <c r="N347" i="2"/>
  <c r="E127" i="5" s="1"/>
  <c r="N348" i="2"/>
  <c r="E370" i="5" s="1"/>
  <c r="N342" i="2"/>
  <c r="E212" i="5" s="1"/>
  <c r="N341" i="2"/>
  <c r="E369" i="5" s="1"/>
  <c r="E160" i="5"/>
  <c r="N253" i="2"/>
  <c r="E209" i="5" s="1"/>
  <c r="N254" i="2"/>
  <c r="E158" i="5" s="1"/>
  <c r="N255" i="2"/>
  <c r="E185" i="5" s="1"/>
  <c r="N256" i="2"/>
  <c r="E159" i="5" s="1"/>
  <c r="N257" i="2"/>
  <c r="E186" i="5" s="1"/>
  <c r="N251" i="2"/>
  <c r="E207" i="5" s="1"/>
  <c r="D207" i="5"/>
  <c r="D294" i="5"/>
  <c r="M207" i="2"/>
  <c r="D293" i="5" s="1"/>
  <c r="N318" i="2"/>
  <c r="E126" i="5" s="1"/>
  <c r="N320" i="2"/>
  <c r="E351" i="5" s="1"/>
  <c r="N321" i="2"/>
  <c r="E352" i="5" s="1"/>
  <c r="N322" i="2"/>
  <c r="E353" i="5" s="1"/>
  <c r="N248" i="2"/>
  <c r="E323" i="5" s="1"/>
  <c r="N323" i="2"/>
  <c r="E354" i="5" s="1"/>
  <c r="N332" i="2"/>
  <c r="E362" i="5" s="1"/>
  <c r="N334" i="2"/>
  <c r="E364" i="5" s="1"/>
  <c r="N335" i="2"/>
  <c r="E365" i="5" s="1"/>
  <c r="N336" i="2"/>
  <c r="E366" i="5" s="1"/>
  <c r="N337" i="2"/>
  <c r="E367" i="5" s="1"/>
  <c r="N338" i="2"/>
  <c r="E368" i="5" s="1"/>
  <c r="N331" i="2"/>
  <c r="E361" i="5" s="1"/>
  <c r="N328" i="2"/>
  <c r="E359" i="5" s="1"/>
  <c r="M332" i="2"/>
  <c r="D362" i="5" s="1"/>
  <c r="M333" i="2"/>
  <c r="D363" i="5" s="1"/>
  <c r="M334" i="2"/>
  <c r="D364" i="5" s="1"/>
  <c r="M335" i="2"/>
  <c r="D365" i="5" s="1"/>
  <c r="M336" i="2"/>
  <c r="D366" i="5" s="1"/>
  <c r="M337" i="2"/>
  <c r="D367" i="5" s="1"/>
  <c r="M338" i="2"/>
  <c r="D368" i="5" s="1"/>
  <c r="M331" i="2"/>
  <c r="D361" i="5" s="1"/>
  <c r="M323" i="2"/>
  <c r="D354" i="5" s="1"/>
  <c r="M322" i="2"/>
  <c r="D353" i="5" s="1"/>
  <c r="M321" i="2"/>
  <c r="D352" i="5" s="1"/>
  <c r="M318" i="2"/>
  <c r="D126" i="5" s="1"/>
  <c r="M319" i="2"/>
  <c r="D350" i="5" s="1"/>
  <c r="M320" i="2"/>
  <c r="D351" i="5" s="1"/>
  <c r="D209" i="5"/>
  <c r="D187" i="5"/>
  <c r="D160" i="5"/>
  <c r="M296" i="2"/>
  <c r="D339" i="5" s="1"/>
  <c r="M293" i="2"/>
  <c r="D211" i="5" s="1"/>
  <c r="M298" i="2"/>
  <c r="D341" i="5" s="1"/>
  <c r="M299" i="2"/>
  <c r="D342" i="5" s="1"/>
  <c r="M300" i="2"/>
  <c r="D343" i="5" s="1"/>
  <c r="M301" i="2"/>
  <c r="D344" i="5" s="1"/>
  <c r="M302" i="2"/>
  <c r="D70" i="5" s="1"/>
  <c r="M303" i="2"/>
  <c r="D122" i="5" s="1"/>
  <c r="M304" i="2"/>
  <c r="D123" i="5" s="1"/>
  <c r="M297" i="2"/>
  <c r="D340" i="5" s="1"/>
  <c r="M287" i="2"/>
  <c r="D335" i="5" s="1"/>
  <c r="M396" i="2"/>
  <c r="D169" i="5" s="1"/>
  <c r="M395" i="2"/>
  <c r="D196" i="5" s="1"/>
  <c r="M390" i="2"/>
  <c r="D216" i="5" s="1"/>
  <c r="M389" i="2"/>
  <c r="D215" i="5" s="1"/>
  <c r="M388" i="2"/>
  <c r="D378" i="5" s="1"/>
  <c r="M372" i="2"/>
  <c r="D139" i="5" s="1"/>
  <c r="M371" i="2"/>
  <c r="D138" i="5" s="1"/>
  <c r="M370" i="2"/>
  <c r="D137" i="5" s="1"/>
  <c r="M364" i="2"/>
  <c r="D75" i="5" s="1"/>
  <c r="M360" i="2"/>
  <c r="D73" i="5" s="1"/>
  <c r="M357" i="2"/>
  <c r="D133" i="5" s="1"/>
  <c r="M351" i="2"/>
  <c r="D129" i="5" s="1"/>
  <c r="M394" i="2"/>
  <c r="D195" i="5" s="1"/>
  <c r="M393" i="2"/>
  <c r="D168" i="5" s="1"/>
  <c r="M392" i="2"/>
  <c r="D194" i="5" s="1"/>
  <c r="M391" i="2"/>
  <c r="D167" i="5" s="1"/>
  <c r="M386" i="2"/>
  <c r="D377" i="5" s="1"/>
  <c r="M385" i="2"/>
  <c r="D376" i="5" s="1"/>
  <c r="M384" i="2"/>
  <c r="D375" i="5" s="1"/>
  <c r="M383" i="2"/>
  <c r="D374" i="5" s="1"/>
  <c r="M381" i="2"/>
  <c r="D193" i="5" s="1"/>
  <c r="M380" i="2"/>
  <c r="D166" i="5" s="1"/>
  <c r="M379" i="2"/>
  <c r="D192" i="5" s="1"/>
  <c r="M378" i="2"/>
  <c r="D165" i="5" s="1"/>
  <c r="M376" i="2"/>
  <c r="D214" i="5" s="1"/>
  <c r="M375" i="2"/>
  <c r="D213" i="5" s="1"/>
  <c r="M369" i="2"/>
  <c r="D136" i="5" s="1"/>
  <c r="M368" i="2"/>
  <c r="D135" i="5" s="1"/>
  <c r="M366" i="2"/>
  <c r="D134" i="5" s="1"/>
  <c r="M359" i="2"/>
  <c r="D72" i="5" s="1"/>
  <c r="M355" i="2"/>
  <c r="D131" i="5" s="1"/>
  <c r="M354" i="2"/>
  <c r="D130" i="5" s="1"/>
  <c r="M344" i="2"/>
  <c r="D190" i="5" s="1"/>
  <c r="M348" i="2"/>
  <c r="D370" i="5" s="1"/>
  <c r="M341" i="2"/>
  <c r="D369" i="5" s="1"/>
  <c r="M219" i="2"/>
  <c r="D67" i="5" s="1"/>
  <c r="M343" i="2"/>
  <c r="D163" i="5" s="1"/>
  <c r="M345" i="2"/>
  <c r="D191" i="5" s="1"/>
  <c r="M346" i="2"/>
  <c r="D164" i="5" s="1"/>
  <c r="M347" i="2"/>
  <c r="D127" i="5" s="1"/>
  <c r="M342" i="2"/>
  <c r="D212" i="5" s="1"/>
  <c r="N329" i="2"/>
  <c r="E360" i="5" s="1"/>
  <c r="N327" i="2"/>
  <c r="E358" i="5" s="1"/>
  <c r="N326" i="2"/>
  <c r="E357" i="5" s="1"/>
  <c r="N325" i="2"/>
  <c r="E356" i="5" s="1"/>
  <c r="N324" i="2"/>
  <c r="E355" i="5" s="1"/>
  <c r="N141" i="2"/>
  <c r="E258" i="5" s="1"/>
  <c r="N140" i="2"/>
  <c r="E257" i="5" s="1"/>
  <c r="N139" i="2"/>
  <c r="E256" i="5" s="1"/>
  <c r="M324" i="2"/>
  <c r="D355" i="5" s="1"/>
  <c r="M325" i="2"/>
  <c r="D356" i="5" s="1"/>
  <c r="M326" i="2"/>
  <c r="D357" i="5" s="1"/>
  <c r="M327" i="2"/>
  <c r="D358" i="5" s="1"/>
  <c r="M328" i="2"/>
  <c r="D359" i="5" s="1"/>
  <c r="M329" i="2"/>
  <c r="D360" i="5" s="1"/>
  <c r="M141" i="2"/>
  <c r="D258" i="5" s="1"/>
  <c r="M140" i="2"/>
  <c r="D257" i="5" s="1"/>
  <c r="M139" i="2"/>
  <c r="D256" i="5" s="1"/>
  <c r="M142" i="2"/>
  <c r="D259" i="5" s="1"/>
  <c r="N207" i="2"/>
  <c r="E293" i="5" s="1"/>
  <c r="N208" i="2"/>
  <c r="E294" i="5" s="1"/>
  <c r="N206" i="2"/>
  <c r="E292" i="5" s="1"/>
  <c r="E8" i="5"/>
  <c r="M206" i="2"/>
  <c r="D292" i="5" s="1"/>
  <c r="M216" i="2"/>
  <c r="D300" i="5" s="1"/>
  <c r="E67" i="5"/>
  <c r="E302" i="5"/>
  <c r="E301" i="5"/>
  <c r="E300" i="5"/>
  <c r="E299" i="5"/>
  <c r="E245" i="5"/>
  <c r="E254" i="5"/>
  <c r="E298" i="5"/>
  <c r="N291" i="2"/>
  <c r="E121" i="5" s="1"/>
  <c r="N205" i="2"/>
  <c r="E291" i="5" s="1"/>
  <c r="N204" i="2"/>
  <c r="E290" i="5" s="1"/>
  <c r="N146" i="2"/>
  <c r="E261" i="5" s="1"/>
  <c r="N145" i="2"/>
  <c r="E103" i="5" s="1"/>
  <c r="N144" i="2"/>
  <c r="E260" i="5" s="1"/>
  <c r="N202" i="2"/>
  <c r="E289" i="5" s="1"/>
  <c r="N102" i="2"/>
  <c r="E53" i="5" s="1"/>
  <c r="N44" i="2"/>
  <c r="E40" i="5" s="1"/>
  <c r="M291" i="2"/>
  <c r="D121" i="5" s="1"/>
  <c r="M204" i="2"/>
  <c r="D290" i="5" s="1"/>
  <c r="M146" i="2"/>
  <c r="D261" i="5" s="1"/>
  <c r="M145" i="2"/>
  <c r="D103" i="5" s="1"/>
  <c r="M144" i="2"/>
  <c r="D260" i="5" s="1"/>
  <c r="M202" i="2"/>
  <c r="D289" i="5" s="1"/>
  <c r="M102" i="2"/>
  <c r="D53" i="5" s="1"/>
  <c r="D173" i="5"/>
  <c r="M44" i="2"/>
  <c r="D40" i="5" s="1"/>
  <c r="M7" i="2"/>
  <c r="D8" i="5" s="1"/>
  <c r="N199" i="2"/>
  <c r="E286" i="5" s="1"/>
  <c r="N198" i="2"/>
  <c r="E285" i="5" s="1"/>
  <c r="N180" i="2"/>
  <c r="E274" i="5" s="1"/>
  <c r="N179" i="2"/>
  <c r="E273" i="5" s="1"/>
  <c r="N178" i="2"/>
  <c r="E272" i="5" s="1"/>
  <c r="M199" i="2"/>
  <c r="D286" i="5" s="1"/>
  <c r="M198" i="2"/>
  <c r="D285" i="5" s="1"/>
  <c r="M180" i="2"/>
  <c r="D274" i="5" s="1"/>
  <c r="M179" i="2"/>
  <c r="D273" i="5" s="1"/>
  <c r="M178" i="2"/>
  <c r="D272" i="5" s="1"/>
  <c r="M215" i="2"/>
  <c r="D299" i="5" s="1"/>
  <c r="M217" i="2"/>
  <c r="D301" i="5" s="1"/>
  <c r="M43" i="2"/>
  <c r="D245" i="5" s="1"/>
  <c r="M137" i="2"/>
  <c r="D254" i="5" s="1"/>
  <c r="M214" i="2"/>
  <c r="D298" i="5" s="1"/>
  <c r="M21" i="2"/>
  <c r="D21" i="5" s="1"/>
  <c r="N142" i="2"/>
  <c r="E259" i="5" s="1"/>
  <c r="M286" i="2"/>
  <c r="D334" i="5" s="1"/>
  <c r="M285" i="2"/>
  <c r="D333" i="5" s="1"/>
  <c r="M284" i="2"/>
  <c r="D332" i="5" s="1"/>
  <c r="M283" i="2"/>
  <c r="D331" i="5" s="1"/>
  <c r="M282" i="2"/>
  <c r="D330" i="5" s="1"/>
  <c r="M143" i="2"/>
  <c r="D61" i="5" s="1"/>
  <c r="M6" i="2"/>
  <c r="D7" i="5" s="1"/>
  <c r="F139" i="2"/>
  <c r="G139" i="2"/>
  <c r="F140" i="2"/>
  <c r="G140" i="2"/>
  <c r="F141" i="2"/>
  <c r="G141" i="2"/>
  <c r="G180" i="2"/>
  <c r="F180" i="2"/>
  <c r="G179" i="2"/>
  <c r="F179" i="2"/>
  <c r="G178" i="2"/>
  <c r="F178" i="2"/>
  <c r="DQ40" i="2"/>
  <c r="DQ41" i="2"/>
  <c r="DQ42" i="2"/>
  <c r="G42" i="2"/>
  <c r="F42" i="2"/>
  <c r="U348" i="2" l="1"/>
  <c r="V348" i="2" s="1"/>
  <c r="X348" i="2"/>
  <c r="Z348" i="2" s="1"/>
  <c r="X375" i="2"/>
  <c r="U375" i="2"/>
  <c r="V375" i="2" s="1"/>
  <c r="CH375" i="2" s="1"/>
  <c r="U385" i="2"/>
  <c r="V385" i="2" s="1"/>
  <c r="X385" i="2"/>
  <c r="Z385" i="2" s="1"/>
  <c r="U360" i="2"/>
  <c r="V360" i="2" s="1"/>
  <c r="X360" i="2"/>
  <c r="Z360" i="2" s="1"/>
  <c r="U395" i="2"/>
  <c r="V395" i="2" s="1"/>
  <c r="BZ395" i="2" s="1"/>
  <c r="X395" i="2"/>
  <c r="U300" i="2"/>
  <c r="V300" i="2" s="1"/>
  <c r="X300" i="2"/>
  <c r="Z300" i="2" s="1"/>
  <c r="X296" i="2"/>
  <c r="Z296" i="2" s="1"/>
  <c r="U296" i="2"/>
  <c r="V296" i="2" s="1"/>
  <c r="U332" i="2"/>
  <c r="V332" i="2" s="1"/>
  <c r="X332" i="2"/>
  <c r="Z332" i="2" s="1"/>
  <c r="X248" i="2"/>
  <c r="Z248" i="2" s="1"/>
  <c r="U248" i="2"/>
  <c r="V248" i="2" s="1"/>
  <c r="X346" i="2"/>
  <c r="U346" i="2"/>
  <c r="V346" i="2" s="1"/>
  <c r="BR346" i="2" s="1"/>
  <c r="U355" i="2"/>
  <c r="V355" i="2" s="1"/>
  <c r="X355" i="2"/>
  <c r="Z355" i="2" s="1"/>
  <c r="U384" i="2"/>
  <c r="V384" i="2" s="1"/>
  <c r="X384" i="2"/>
  <c r="Z384" i="2" s="1"/>
  <c r="U357" i="2"/>
  <c r="V357" i="2" s="1"/>
  <c r="X357" i="2"/>
  <c r="Z357" i="2" s="1"/>
  <c r="X390" i="2"/>
  <c r="U390" i="2"/>
  <c r="V390" i="2" s="1"/>
  <c r="CH390" i="2" s="1"/>
  <c r="U301" i="2"/>
  <c r="V301" i="2" s="1"/>
  <c r="X301" i="2"/>
  <c r="Z301" i="2" s="1"/>
  <c r="CH253" i="2"/>
  <c r="X333" i="2"/>
  <c r="Z333" i="2" s="1"/>
  <c r="U333" i="2"/>
  <c r="V333" i="2" s="1"/>
  <c r="U347" i="2"/>
  <c r="V347" i="2" s="1"/>
  <c r="X347" i="2"/>
  <c r="Z347" i="2" s="1"/>
  <c r="U354" i="2"/>
  <c r="V354" i="2" s="1"/>
  <c r="X354" i="2"/>
  <c r="Z354" i="2" s="1"/>
  <c r="U368" i="2"/>
  <c r="V368" i="2" s="1"/>
  <c r="X368" i="2"/>
  <c r="Z368" i="2" s="1"/>
  <c r="U378" i="2"/>
  <c r="V378" i="2" s="1"/>
  <c r="BR378" i="2" s="1"/>
  <c r="X378" i="2"/>
  <c r="U383" i="2"/>
  <c r="V383" i="2" s="1"/>
  <c r="X383" i="2"/>
  <c r="Z383" i="2" s="1"/>
  <c r="U391" i="2"/>
  <c r="V391" i="2" s="1"/>
  <c r="BR391" i="2" s="1"/>
  <c r="X391" i="2"/>
  <c r="U351" i="2"/>
  <c r="V351" i="2" s="1"/>
  <c r="X351" i="2"/>
  <c r="Z351" i="2" s="1"/>
  <c r="U370" i="2"/>
  <c r="V370" i="2" s="1"/>
  <c r="X370" i="2"/>
  <c r="Z370" i="2" s="1"/>
  <c r="U389" i="2"/>
  <c r="V389" i="2" s="1"/>
  <c r="CH389" i="2" s="1"/>
  <c r="X389" i="2"/>
  <c r="U302" i="2"/>
  <c r="V302" i="2" s="1"/>
  <c r="X302" i="2"/>
  <c r="Z302" i="2" s="1"/>
  <c r="U298" i="2"/>
  <c r="V298" i="2" s="1"/>
  <c r="X298" i="2"/>
  <c r="Z298" i="2" s="1"/>
  <c r="BZ258" i="2"/>
  <c r="X258" i="2"/>
  <c r="U319" i="2"/>
  <c r="V319" i="2" s="1"/>
  <c r="X319" i="2"/>
  <c r="Z319" i="2" s="1"/>
  <c r="U338" i="2"/>
  <c r="V338" i="2" s="1"/>
  <c r="X338" i="2"/>
  <c r="Z338" i="2" s="1"/>
  <c r="U334" i="2"/>
  <c r="V334" i="2" s="1"/>
  <c r="X334" i="2"/>
  <c r="Z334" i="2" s="1"/>
  <c r="BR254" i="2"/>
  <c r="X251" i="2"/>
  <c r="U251" i="2"/>
  <c r="V251" i="2" s="1"/>
  <c r="CH251" i="2" s="1"/>
  <c r="U345" i="2"/>
  <c r="V345" i="2" s="1"/>
  <c r="BZ345" i="2" s="1"/>
  <c r="X345" i="2"/>
  <c r="U359" i="2"/>
  <c r="V359" i="2" s="1"/>
  <c r="X359" i="2"/>
  <c r="Z359" i="2" s="1"/>
  <c r="U380" i="2"/>
  <c r="V380" i="2" s="1"/>
  <c r="BR380" i="2" s="1"/>
  <c r="X380" i="2"/>
  <c r="X393" i="2"/>
  <c r="U393" i="2"/>
  <c r="V393" i="2" s="1"/>
  <c r="BR393" i="2" s="1"/>
  <c r="U372" i="2"/>
  <c r="V372" i="2" s="1"/>
  <c r="X372" i="2"/>
  <c r="Z372" i="2" s="1"/>
  <c r="U304" i="2"/>
  <c r="V304" i="2" s="1"/>
  <c r="X304" i="2"/>
  <c r="Z304" i="2" s="1"/>
  <c r="U321" i="2"/>
  <c r="V321" i="2" s="1"/>
  <c r="X321" i="2"/>
  <c r="Z321" i="2" s="1"/>
  <c r="X336" i="2"/>
  <c r="Z336" i="2" s="1"/>
  <c r="U336" i="2"/>
  <c r="V336" i="2" s="1"/>
  <c r="BR256" i="2"/>
  <c r="U341" i="2"/>
  <c r="V341" i="2" s="1"/>
  <c r="X341" i="2"/>
  <c r="Z341" i="2" s="1"/>
  <c r="U369" i="2"/>
  <c r="V369" i="2" s="1"/>
  <c r="X369" i="2"/>
  <c r="Z369" i="2" s="1"/>
  <c r="U379" i="2"/>
  <c r="V379" i="2" s="1"/>
  <c r="BZ379" i="2" s="1"/>
  <c r="X379" i="2"/>
  <c r="U392" i="2"/>
  <c r="V392" i="2" s="1"/>
  <c r="BZ392" i="2" s="1"/>
  <c r="X392" i="2"/>
  <c r="U371" i="2"/>
  <c r="V371" i="2" s="1"/>
  <c r="X371" i="2"/>
  <c r="Z371" i="2" s="1"/>
  <c r="X297" i="2"/>
  <c r="Z297" i="2" s="1"/>
  <c r="U297" i="2"/>
  <c r="V297" i="2" s="1"/>
  <c r="U293" i="2"/>
  <c r="V293" i="2" s="1"/>
  <c r="X293" i="2"/>
  <c r="U318" i="2"/>
  <c r="V318" i="2" s="1"/>
  <c r="X318" i="2"/>
  <c r="Z318" i="2" s="1"/>
  <c r="U337" i="2"/>
  <c r="V337" i="2" s="1"/>
  <c r="X337" i="2"/>
  <c r="Z337" i="2" s="1"/>
  <c r="BZ257" i="2"/>
  <c r="X342" i="2"/>
  <c r="U342" i="2"/>
  <c r="V342" i="2" s="1"/>
  <c r="CH342" i="2" s="1"/>
  <c r="U343" i="2"/>
  <c r="V343" i="2" s="1"/>
  <c r="BR343" i="2" s="1"/>
  <c r="X343" i="2"/>
  <c r="X344" i="2"/>
  <c r="U344" i="2"/>
  <c r="V344" i="2" s="1"/>
  <c r="BZ344" i="2" s="1"/>
  <c r="U366" i="2"/>
  <c r="V366" i="2" s="1"/>
  <c r="X366" i="2"/>
  <c r="Z366" i="2" s="1"/>
  <c r="X376" i="2"/>
  <c r="U376" i="2"/>
  <c r="V376" i="2" s="1"/>
  <c r="CH376" i="2" s="1"/>
  <c r="X381" i="2"/>
  <c r="U381" i="2"/>
  <c r="V381" i="2" s="1"/>
  <c r="BZ381" i="2" s="1"/>
  <c r="U386" i="2"/>
  <c r="V386" i="2" s="1"/>
  <c r="X386" i="2"/>
  <c r="Z386" i="2" s="1"/>
  <c r="X394" i="2"/>
  <c r="U394" i="2"/>
  <c r="V394" i="2" s="1"/>
  <c r="BZ394" i="2" s="1"/>
  <c r="U364" i="2"/>
  <c r="V364" i="2" s="1"/>
  <c r="X364" i="2"/>
  <c r="Z364" i="2" s="1"/>
  <c r="U388" i="2"/>
  <c r="V388" i="2" s="1"/>
  <c r="X388" i="2"/>
  <c r="Z388" i="2" s="1"/>
  <c r="X396" i="2"/>
  <c r="U396" i="2"/>
  <c r="V396" i="2" s="1"/>
  <c r="BR396" i="2" s="1"/>
  <c r="U303" i="2"/>
  <c r="V303" i="2" s="1"/>
  <c r="X303" i="2"/>
  <c r="Z303" i="2" s="1"/>
  <c r="X299" i="2"/>
  <c r="Z299" i="2" s="1"/>
  <c r="U299" i="2"/>
  <c r="V299" i="2" s="1"/>
  <c r="BR259" i="2"/>
  <c r="U320" i="2"/>
  <c r="V320" i="2" s="1"/>
  <c r="X320" i="2"/>
  <c r="Z320" i="2" s="1"/>
  <c r="U322" i="2"/>
  <c r="V322" i="2" s="1"/>
  <c r="X322" i="2"/>
  <c r="Z322" i="2" s="1"/>
  <c r="U331" i="2"/>
  <c r="V331" i="2" s="1"/>
  <c r="X331" i="2"/>
  <c r="Z331" i="2" s="1"/>
  <c r="X335" i="2"/>
  <c r="Z335" i="2" s="1"/>
  <c r="U335" i="2"/>
  <c r="V335" i="2" s="1"/>
  <c r="BZ255" i="2"/>
  <c r="U206" i="2"/>
  <c r="V206" i="2" s="1"/>
  <c r="X206" i="2"/>
  <c r="Z206" i="2" s="1"/>
  <c r="U207" i="2"/>
  <c r="V207" i="2" s="1"/>
  <c r="X207" i="2"/>
  <c r="Z207" i="2" s="1"/>
  <c r="X81" i="2"/>
  <c r="CB81" i="2" s="1"/>
  <c r="U81" i="2"/>
  <c r="V81" i="2" s="1"/>
  <c r="BZ81" i="2" s="1"/>
  <c r="U445" i="2"/>
  <c r="V445" i="2" s="1"/>
  <c r="W453" i="2" s="1"/>
  <c r="X445" i="2"/>
  <c r="Z445" i="2" s="1"/>
  <c r="AA453" i="2" s="1"/>
  <c r="U144" i="2"/>
  <c r="V144" i="2" s="1"/>
  <c r="X144" i="2"/>
  <c r="Z144" i="2" s="1"/>
  <c r="U202" i="2"/>
  <c r="V202" i="2" s="1"/>
  <c r="X202" i="2"/>
  <c r="Z202" i="2" s="1"/>
  <c r="U204" i="2"/>
  <c r="V204" i="2" s="1"/>
  <c r="X204" i="2"/>
  <c r="Z204" i="2" s="1"/>
  <c r="U205" i="2"/>
  <c r="V205" i="2" s="1"/>
  <c r="X205" i="2"/>
  <c r="Z205" i="2" s="1"/>
  <c r="U145" i="2"/>
  <c r="V145" i="2" s="1"/>
  <c r="X145" i="2"/>
  <c r="Z145" i="2" s="1"/>
  <c r="U44" i="2"/>
  <c r="V44" i="2" s="1"/>
  <c r="X44" i="2"/>
  <c r="Z44" i="2" s="1"/>
  <c r="U291" i="2"/>
  <c r="V291" i="2" s="1"/>
  <c r="X291" i="2"/>
  <c r="Z291" i="2" s="1"/>
  <c r="U102" i="2"/>
  <c r="V102" i="2" s="1"/>
  <c r="AD102" i="2" s="1"/>
  <c r="X102" i="2"/>
  <c r="U146" i="2"/>
  <c r="V146" i="2" s="1"/>
  <c r="X146" i="2"/>
  <c r="Z146" i="2" s="1"/>
  <c r="U463" i="2"/>
  <c r="V463" i="2" s="1"/>
  <c r="X463" i="2"/>
  <c r="U180" i="2"/>
  <c r="V180" i="2" s="1"/>
  <c r="BJ180" i="2" s="1"/>
  <c r="X180" i="2"/>
  <c r="Z180" i="2" s="1"/>
  <c r="BN180" i="2" s="1"/>
  <c r="U199" i="2"/>
  <c r="V199" i="2" s="1"/>
  <c r="X199" i="2"/>
  <c r="Z199" i="2" s="1"/>
  <c r="U179" i="2"/>
  <c r="V179" i="2" s="1"/>
  <c r="BJ179" i="2" s="1"/>
  <c r="X179" i="2"/>
  <c r="Z179" i="2" s="1"/>
  <c r="BN179" i="2" s="1"/>
  <c r="U178" i="2"/>
  <c r="V178" i="2" s="1"/>
  <c r="BJ178" i="2" s="1"/>
  <c r="X178" i="2"/>
  <c r="Z178" i="2" s="1"/>
  <c r="BN178" i="2" s="1"/>
  <c r="X198" i="2"/>
  <c r="Z198" i="2" s="1"/>
  <c r="U198" i="2"/>
  <c r="V198" i="2" s="1"/>
  <c r="U214" i="2"/>
  <c r="V214" i="2" s="1"/>
  <c r="X214" i="2"/>
  <c r="Z214" i="2" s="1"/>
  <c r="U215" i="2"/>
  <c r="V215" i="2" s="1"/>
  <c r="X215" i="2"/>
  <c r="Z215" i="2" s="1"/>
  <c r="X216" i="2"/>
  <c r="Z216" i="2" s="1"/>
  <c r="U216" i="2"/>
  <c r="V216" i="2" s="1"/>
  <c r="U218" i="2"/>
  <c r="V218" i="2" s="1"/>
  <c r="X218" i="2"/>
  <c r="Z218" i="2" s="1"/>
  <c r="U217" i="2"/>
  <c r="V217" i="2" s="1"/>
  <c r="X217" i="2"/>
  <c r="Z217" i="2" s="1"/>
  <c r="X7" i="2"/>
  <c r="Z7" i="2" s="1"/>
  <c r="U7" i="2"/>
  <c r="V7" i="2" s="1"/>
  <c r="X43" i="2"/>
  <c r="Z43" i="2" s="1"/>
  <c r="U43" i="2"/>
  <c r="V43" i="2" s="1"/>
  <c r="U219" i="2"/>
  <c r="V219" i="2" s="1"/>
  <c r="X219" i="2"/>
  <c r="Z219" i="2" s="1"/>
  <c r="U137" i="2"/>
  <c r="V137" i="2" s="1"/>
  <c r="X137" i="2"/>
  <c r="Z137" i="2" s="1"/>
  <c r="X282" i="2"/>
  <c r="Z282" i="2" s="1"/>
  <c r="U282" i="2"/>
  <c r="V282" i="2" s="1"/>
  <c r="X286" i="2"/>
  <c r="Z286" i="2" s="1"/>
  <c r="U286" i="2"/>
  <c r="V286" i="2" s="1"/>
  <c r="X143" i="2"/>
  <c r="Z143" i="2" s="1"/>
  <c r="U143" i="2"/>
  <c r="V143" i="2" s="1"/>
  <c r="X285" i="2"/>
  <c r="Z285" i="2" s="1"/>
  <c r="U285" i="2"/>
  <c r="V285" i="2" s="1"/>
  <c r="U21" i="2"/>
  <c r="V21" i="2" s="1"/>
  <c r="X21" i="2"/>
  <c r="Z21" i="2" s="1"/>
  <c r="X208" i="2"/>
  <c r="U208" i="2"/>
  <c r="V208" i="2" s="1"/>
  <c r="X283" i="2"/>
  <c r="Z283" i="2" s="1"/>
  <c r="U283" i="2"/>
  <c r="V283" i="2" s="1"/>
  <c r="X211" i="2"/>
  <c r="Z211" i="2" s="1"/>
  <c r="U211" i="2"/>
  <c r="V211" i="2" s="1"/>
  <c r="U6" i="2"/>
  <c r="V6" i="2" s="1"/>
  <c r="X6" i="2"/>
  <c r="Z6" i="2" s="1"/>
  <c r="X284" i="2"/>
  <c r="Z284" i="2" s="1"/>
  <c r="U284" i="2"/>
  <c r="V284" i="2" s="1"/>
  <c r="U142" i="2"/>
  <c r="V142" i="2" s="1"/>
  <c r="X142" i="2"/>
  <c r="Z142" i="2" s="1"/>
  <c r="X287" i="2"/>
  <c r="Z287" i="2" s="1"/>
  <c r="U287" i="2"/>
  <c r="V287" i="2" s="1"/>
  <c r="X329" i="2"/>
  <c r="Z329" i="2" s="1"/>
  <c r="U329" i="2"/>
  <c r="V329" i="2" s="1"/>
  <c r="X326" i="2"/>
  <c r="Z326" i="2" s="1"/>
  <c r="U326" i="2"/>
  <c r="V326" i="2" s="1"/>
  <c r="X140" i="2"/>
  <c r="Z140" i="2" s="1"/>
  <c r="BN140" i="2" s="1"/>
  <c r="U140" i="2"/>
  <c r="V140" i="2" s="1"/>
  <c r="BJ140" i="2" s="1"/>
  <c r="X327" i="2"/>
  <c r="Z327" i="2" s="1"/>
  <c r="U327" i="2"/>
  <c r="V327" i="2" s="1"/>
  <c r="U42" i="2"/>
  <c r="V42" i="2" s="1"/>
  <c r="AD42" i="2" s="1"/>
  <c r="X42" i="2"/>
  <c r="Z42" i="2" s="1"/>
  <c r="AH42" i="2" s="1"/>
  <c r="X325" i="2"/>
  <c r="Z325" i="2" s="1"/>
  <c r="U325" i="2"/>
  <c r="V325" i="2" s="1"/>
  <c r="X141" i="2"/>
  <c r="Z141" i="2" s="1"/>
  <c r="BN141" i="2" s="1"/>
  <c r="U141" i="2"/>
  <c r="V141" i="2" s="1"/>
  <c r="BJ141" i="2" s="1"/>
  <c r="X139" i="2"/>
  <c r="Z139" i="2" s="1"/>
  <c r="BN139" i="2" s="1"/>
  <c r="U139" i="2"/>
  <c r="V139" i="2" s="1"/>
  <c r="BJ139" i="2" s="1"/>
  <c r="X328" i="2"/>
  <c r="Z328" i="2" s="1"/>
  <c r="U328" i="2"/>
  <c r="V328" i="2" s="1"/>
  <c r="X324" i="2"/>
  <c r="Z324" i="2" s="1"/>
  <c r="U324" i="2"/>
  <c r="V324" i="2" s="1"/>
  <c r="X323" i="2"/>
  <c r="U323" i="2"/>
  <c r="V323" i="2" s="1"/>
  <c r="BD140" i="2"/>
  <c r="AT140" i="2"/>
  <c r="AH140" i="2"/>
  <c r="BB140" i="2"/>
  <c r="AP140" i="2"/>
  <c r="AF140" i="2"/>
  <c r="AV140" i="2"/>
  <c r="AX140" i="2"/>
  <c r="AN140" i="2"/>
  <c r="AD140" i="2"/>
  <c r="AL140" i="2"/>
  <c r="BF140" i="2"/>
  <c r="BD178" i="2"/>
  <c r="AT178" i="2"/>
  <c r="AH178" i="2"/>
  <c r="BB178" i="2"/>
  <c r="AP178" i="2"/>
  <c r="AF178" i="2"/>
  <c r="AV178" i="2"/>
  <c r="AD178" i="2"/>
  <c r="AN178" i="2"/>
  <c r="AX178" i="2"/>
  <c r="AL178" i="2"/>
  <c r="BF178" i="2"/>
  <c r="BB180" i="2"/>
  <c r="AP180" i="2"/>
  <c r="AF180" i="2"/>
  <c r="AX180" i="2"/>
  <c r="AN180" i="2"/>
  <c r="AD180" i="2"/>
  <c r="BD180" i="2"/>
  <c r="AH180" i="2"/>
  <c r="AV180" i="2"/>
  <c r="BF180" i="2"/>
  <c r="AL180" i="2"/>
  <c r="AT180" i="2"/>
  <c r="BF179" i="2"/>
  <c r="AV179" i="2"/>
  <c r="AL179" i="2"/>
  <c r="BD179" i="2"/>
  <c r="AT179" i="2"/>
  <c r="AH179" i="2"/>
  <c r="AX179" i="2"/>
  <c r="AD179" i="2"/>
  <c r="BB179" i="2"/>
  <c r="AP179" i="2"/>
  <c r="AF179" i="2"/>
  <c r="AN179" i="2"/>
  <c r="BL42" i="2"/>
  <c r="BB42" i="2"/>
  <c r="AP42" i="2"/>
  <c r="BJ42" i="2"/>
  <c r="AX42" i="2"/>
  <c r="AN42" i="2"/>
  <c r="AL42" i="2"/>
  <c r="BN42" i="2"/>
  <c r="AT42" i="2"/>
  <c r="AV42" i="2"/>
  <c r="BD42" i="2"/>
  <c r="BF42" i="2"/>
  <c r="BD141" i="2"/>
  <c r="AT141" i="2"/>
  <c r="AH141" i="2"/>
  <c r="BB141" i="2"/>
  <c r="AP141" i="2"/>
  <c r="AF141" i="2"/>
  <c r="BF141" i="2"/>
  <c r="AL141" i="2"/>
  <c r="AN141" i="2"/>
  <c r="AX141" i="2"/>
  <c r="AD141" i="2"/>
  <c r="AV141" i="2"/>
  <c r="AX139" i="2"/>
  <c r="AN139" i="2"/>
  <c r="AD139" i="2"/>
  <c r="BF139" i="2"/>
  <c r="AV139" i="2"/>
  <c r="AL139" i="2"/>
  <c r="AP139" i="2"/>
  <c r="AT139" i="2"/>
  <c r="BD139" i="2"/>
  <c r="AH139" i="2"/>
  <c r="AF139" i="2"/>
  <c r="BB139" i="2"/>
  <c r="AM476" i="2"/>
  <c r="G460" i="2"/>
  <c r="F460" i="2"/>
  <c r="F323" i="2"/>
  <c r="G323" i="2"/>
  <c r="F324" i="2"/>
  <c r="G324" i="2"/>
  <c r="F325" i="2"/>
  <c r="G325" i="2"/>
  <c r="F326" i="2"/>
  <c r="G326" i="2"/>
  <c r="F327" i="2"/>
  <c r="G327" i="2"/>
  <c r="F328" i="2"/>
  <c r="G328" i="2"/>
  <c r="F329" i="2"/>
  <c r="G329" i="2"/>
  <c r="F40" i="2"/>
  <c r="G40" i="2"/>
  <c r="W261" i="2" l="1"/>
  <c r="Z251" i="2"/>
  <c r="CL251" i="2" s="1"/>
  <c r="CJ251" i="2"/>
  <c r="BL178" i="2"/>
  <c r="W352" i="2"/>
  <c r="CB255" i="2"/>
  <c r="CD255" i="2"/>
  <c r="CB381" i="2"/>
  <c r="Z381" i="2"/>
  <c r="CD381" i="2" s="1"/>
  <c r="BT256" i="2"/>
  <c r="BV256" i="2"/>
  <c r="BT380" i="2"/>
  <c r="Z380" i="2"/>
  <c r="BV380" i="2" s="1"/>
  <c r="BT254" i="2"/>
  <c r="BV254" i="2"/>
  <c r="CB258" i="2"/>
  <c r="Z258" i="2"/>
  <c r="CD258" i="2" s="1"/>
  <c r="Z378" i="2"/>
  <c r="BV378" i="2" s="1"/>
  <c r="BT378" i="2"/>
  <c r="CJ253" i="2"/>
  <c r="CL253" i="2"/>
  <c r="CB395" i="2"/>
  <c r="Z395" i="2"/>
  <c r="CD395" i="2" s="1"/>
  <c r="BT259" i="2"/>
  <c r="BV259" i="2"/>
  <c r="CJ376" i="2"/>
  <c r="Z376" i="2"/>
  <c r="CL376" i="2" s="1"/>
  <c r="BT343" i="2"/>
  <c r="Z343" i="2"/>
  <c r="BV343" i="2" s="1"/>
  <c r="CJ342" i="2"/>
  <c r="Z342" i="2"/>
  <c r="CL342" i="2" s="1"/>
  <c r="CB392" i="2"/>
  <c r="Z392" i="2"/>
  <c r="CD392" i="2" s="1"/>
  <c r="W340" i="2"/>
  <c r="Z396" i="2"/>
  <c r="BV396" i="2" s="1"/>
  <c r="BT396" i="2"/>
  <c r="CB344" i="2"/>
  <c r="Z344" i="2"/>
  <c r="CD344" i="2" s="1"/>
  <c r="CH293" i="2"/>
  <c r="W310" i="2"/>
  <c r="CJ389" i="2"/>
  <c r="Z389" i="2"/>
  <c r="CL389" i="2" s="1"/>
  <c r="CB394" i="2"/>
  <c r="Z394" i="2"/>
  <c r="CD394" i="2" s="1"/>
  <c r="CB257" i="2"/>
  <c r="CD257" i="2"/>
  <c r="CJ293" i="2"/>
  <c r="Z293" i="2"/>
  <c r="CL293" i="2" s="1"/>
  <c r="CB379" i="2"/>
  <c r="Z379" i="2"/>
  <c r="CD379" i="2" s="1"/>
  <c r="BT393" i="2"/>
  <c r="Z393" i="2"/>
  <c r="BV393" i="2" s="1"/>
  <c r="CB345" i="2"/>
  <c r="Z345" i="2"/>
  <c r="CD345" i="2" s="1"/>
  <c r="BT391" i="2"/>
  <c r="Z391" i="2"/>
  <c r="BV391" i="2" s="1"/>
  <c r="CJ390" i="2"/>
  <c r="Z390" i="2"/>
  <c r="CL390" i="2" s="1"/>
  <c r="BT346" i="2"/>
  <c r="Z346" i="2"/>
  <c r="BV346" i="2" s="1"/>
  <c r="CJ375" i="2"/>
  <c r="Z375" i="2"/>
  <c r="CL375" i="2" s="1"/>
  <c r="W397" i="2"/>
  <c r="BL179" i="2"/>
  <c r="BL180" i="2"/>
  <c r="W464" i="2"/>
  <c r="BJ463" i="2"/>
  <c r="Z102" i="2"/>
  <c r="AH102" i="2" s="1"/>
  <c r="AF102" i="2"/>
  <c r="Z81" i="2"/>
  <c r="AV81" i="2"/>
  <c r="Z463" i="2"/>
  <c r="BN463" i="2" s="1"/>
  <c r="BL463" i="2"/>
  <c r="W103" i="2"/>
  <c r="AT81" i="2"/>
  <c r="BL140" i="2"/>
  <c r="W240" i="2"/>
  <c r="BL141" i="2"/>
  <c r="Z208" i="2"/>
  <c r="AA240" i="2" s="1"/>
  <c r="Y240" i="2"/>
  <c r="W330" i="2"/>
  <c r="BL139" i="2"/>
  <c r="AF42" i="2"/>
  <c r="Z323" i="2"/>
  <c r="AA330" i="2" s="1"/>
  <c r="Y330" i="2"/>
  <c r="W154" i="2"/>
  <c r="AX329" i="2"/>
  <c r="AN329" i="2"/>
  <c r="AD329" i="2"/>
  <c r="BF329" i="2"/>
  <c r="AV329" i="2"/>
  <c r="AL329" i="2"/>
  <c r="AT329" i="2"/>
  <c r="BB329" i="2"/>
  <c r="AF329" i="2"/>
  <c r="BD329" i="2"/>
  <c r="AP329" i="2"/>
  <c r="AH329" i="2"/>
  <c r="BL329" i="2"/>
  <c r="BN329" i="2"/>
  <c r="BJ329" i="2"/>
  <c r="BB325" i="2"/>
  <c r="AP325" i="2"/>
  <c r="AF325" i="2"/>
  <c r="AX325" i="2"/>
  <c r="AN325" i="2"/>
  <c r="AD325" i="2"/>
  <c r="AT325" i="2"/>
  <c r="AV325" i="2"/>
  <c r="AH325" i="2"/>
  <c r="BF325" i="2"/>
  <c r="AL325" i="2"/>
  <c r="BD325" i="2"/>
  <c r="BL325" i="2"/>
  <c r="BN325" i="2"/>
  <c r="BJ325" i="2"/>
  <c r="BJ40" i="2"/>
  <c r="AX40" i="2"/>
  <c r="AN40" i="2"/>
  <c r="BF40" i="2"/>
  <c r="AV40" i="2"/>
  <c r="AL40" i="2"/>
  <c r="BL40" i="2"/>
  <c r="AP40" i="2"/>
  <c r="BB40" i="2"/>
  <c r="BD40" i="2"/>
  <c r="BN40" i="2"/>
  <c r="AT40" i="2"/>
  <c r="AF40" i="2"/>
  <c r="AD40" i="2"/>
  <c r="AH40" i="2"/>
  <c r="BB326" i="2"/>
  <c r="AP326" i="2"/>
  <c r="AF326" i="2"/>
  <c r="AX326" i="2"/>
  <c r="AN326" i="2"/>
  <c r="AD326" i="2"/>
  <c r="BD326" i="2"/>
  <c r="AH326" i="2"/>
  <c r="BF326" i="2"/>
  <c r="AL326" i="2"/>
  <c r="AT326" i="2"/>
  <c r="AV326" i="2"/>
  <c r="BL326" i="2"/>
  <c r="BJ326" i="2"/>
  <c r="BN326" i="2"/>
  <c r="BD324" i="2"/>
  <c r="AT324" i="2"/>
  <c r="AH324" i="2"/>
  <c r="BB324" i="2"/>
  <c r="AP324" i="2"/>
  <c r="AF324" i="2"/>
  <c r="BF324" i="2"/>
  <c r="AL324" i="2"/>
  <c r="BL324" i="2"/>
  <c r="AN324" i="2"/>
  <c r="AX324" i="2"/>
  <c r="AV324" i="2"/>
  <c r="AD324" i="2"/>
  <c r="BJ324" i="2"/>
  <c r="BN324" i="2"/>
  <c r="BL327" i="2"/>
  <c r="AX327" i="2"/>
  <c r="AN327" i="2"/>
  <c r="AD327" i="2"/>
  <c r="BF327" i="2"/>
  <c r="AV327" i="2"/>
  <c r="AL327" i="2"/>
  <c r="BD327" i="2"/>
  <c r="AH327" i="2"/>
  <c r="BN327" i="2"/>
  <c r="AP327" i="2"/>
  <c r="BB327" i="2"/>
  <c r="AT327" i="2"/>
  <c r="AF327" i="2"/>
  <c r="BJ327" i="2"/>
  <c r="BF323" i="2"/>
  <c r="AV323" i="2"/>
  <c r="AL323" i="2"/>
  <c r="BD323" i="2"/>
  <c r="AT323" i="2"/>
  <c r="AH323" i="2"/>
  <c r="AX323" i="2"/>
  <c r="AD323" i="2"/>
  <c r="BB323" i="2"/>
  <c r="AF323" i="2"/>
  <c r="BL323" i="2"/>
  <c r="AP323" i="2"/>
  <c r="AN323" i="2"/>
  <c r="BJ323" i="2"/>
  <c r="BB460" i="2"/>
  <c r="AP460" i="2"/>
  <c r="AF460" i="2"/>
  <c r="BD460" i="2"/>
  <c r="AT460" i="2"/>
  <c r="AH460" i="2"/>
  <c r="AX460" i="2"/>
  <c r="AD460" i="2"/>
  <c r="AV460" i="2"/>
  <c r="BL460" i="2"/>
  <c r="AL460" i="2"/>
  <c r="AN460" i="2"/>
  <c r="BF460" i="2"/>
  <c r="BJ460" i="2"/>
  <c r="BN460" i="2"/>
  <c r="BB328" i="2"/>
  <c r="AP328" i="2"/>
  <c r="AF328" i="2"/>
  <c r="BL328" i="2"/>
  <c r="AX328" i="2"/>
  <c r="AN328" i="2"/>
  <c r="AD328" i="2"/>
  <c r="BF328" i="2"/>
  <c r="AL328" i="2"/>
  <c r="AT328" i="2"/>
  <c r="BD328" i="2"/>
  <c r="AV328" i="2"/>
  <c r="AH328" i="2"/>
  <c r="BJ328" i="2"/>
  <c r="BN328" i="2"/>
  <c r="O173" i="2"/>
  <c r="G173" i="2"/>
  <c r="F173" i="2"/>
  <c r="C173" i="2"/>
  <c r="O175" i="2"/>
  <c r="G175" i="2"/>
  <c r="F175" i="2"/>
  <c r="C175" i="2"/>
  <c r="O174" i="2"/>
  <c r="G174" i="2"/>
  <c r="F174" i="2"/>
  <c r="C174" i="2"/>
  <c r="O396" i="2"/>
  <c r="G396" i="2"/>
  <c r="F396" i="2"/>
  <c r="O395" i="2"/>
  <c r="G395" i="2"/>
  <c r="F395" i="2"/>
  <c r="O394" i="2"/>
  <c r="G394" i="2"/>
  <c r="F394" i="2"/>
  <c r="O393" i="2"/>
  <c r="G393" i="2"/>
  <c r="F393" i="2"/>
  <c r="O392" i="2"/>
  <c r="G392" i="2"/>
  <c r="F392" i="2"/>
  <c r="O391" i="2"/>
  <c r="G391" i="2"/>
  <c r="F391" i="2"/>
  <c r="O390" i="2"/>
  <c r="G390" i="2"/>
  <c r="F390" i="2"/>
  <c r="O389" i="2"/>
  <c r="G389" i="2"/>
  <c r="F389" i="2"/>
  <c r="O388" i="2"/>
  <c r="G388" i="2"/>
  <c r="F388" i="2"/>
  <c r="O357" i="2"/>
  <c r="G357" i="2"/>
  <c r="O351" i="2"/>
  <c r="G351" i="2"/>
  <c r="AA261" i="2" l="1"/>
  <c r="AX81" i="2"/>
  <c r="CD81" i="2"/>
  <c r="BN323" i="2"/>
  <c r="BF392" i="2"/>
  <c r="AN392" i="2"/>
  <c r="AD392" i="2"/>
  <c r="BJ392" i="2"/>
  <c r="AP392" i="2"/>
  <c r="AF392" i="2"/>
  <c r="BD392" i="2"/>
  <c r="BL392" i="2"/>
  <c r="AH392" i="2"/>
  <c r="BB392" i="2"/>
  <c r="AL392" i="2"/>
  <c r="BN392" i="2"/>
  <c r="AT392" i="2"/>
  <c r="AX392" i="2"/>
  <c r="AV392" i="2"/>
  <c r="BJ174" i="2"/>
  <c r="AV174" i="2"/>
  <c r="AH174" i="2"/>
  <c r="BL174" i="2"/>
  <c r="BB174" i="2"/>
  <c r="AL174" i="2"/>
  <c r="AP174" i="2"/>
  <c r="BN174" i="2"/>
  <c r="AN174" i="2"/>
  <c r="BD174" i="2"/>
  <c r="AD174" i="2"/>
  <c r="BF174" i="2"/>
  <c r="AF174" i="2"/>
  <c r="AT174" i="2"/>
  <c r="AX174" i="2"/>
  <c r="BL175" i="2"/>
  <c r="BB175" i="2"/>
  <c r="AL175" i="2"/>
  <c r="BN175" i="2"/>
  <c r="BD175" i="2"/>
  <c r="AN175" i="2"/>
  <c r="AD175" i="2"/>
  <c r="AP175" i="2"/>
  <c r="BJ175" i="2"/>
  <c r="AH175" i="2"/>
  <c r="AT175" i="2"/>
  <c r="BF175" i="2"/>
  <c r="AF175" i="2"/>
  <c r="AV175" i="2"/>
  <c r="AX175" i="2"/>
  <c r="BF173" i="2"/>
  <c r="AP173" i="2"/>
  <c r="AF173" i="2"/>
  <c r="BJ173" i="2"/>
  <c r="AV173" i="2"/>
  <c r="AH173" i="2"/>
  <c r="BB173" i="2"/>
  <c r="BD173" i="2"/>
  <c r="BN173" i="2"/>
  <c r="AN173" i="2"/>
  <c r="AD173" i="2"/>
  <c r="AL173" i="2"/>
  <c r="BL173" i="2"/>
  <c r="AT173" i="2"/>
  <c r="AX173" i="2"/>
  <c r="BL393" i="2"/>
  <c r="BB393" i="2"/>
  <c r="AL393" i="2"/>
  <c r="BN393" i="2"/>
  <c r="BD393" i="2"/>
  <c r="AN393" i="2"/>
  <c r="AD393" i="2"/>
  <c r="BF393" i="2"/>
  <c r="AF393" i="2"/>
  <c r="BJ393" i="2"/>
  <c r="AH393" i="2"/>
  <c r="AV393" i="2"/>
  <c r="AP393" i="2"/>
  <c r="AT393" i="2"/>
  <c r="AX393" i="2"/>
  <c r="BN394" i="2"/>
  <c r="BD394" i="2"/>
  <c r="AN394" i="2"/>
  <c r="AD394" i="2"/>
  <c r="BF394" i="2"/>
  <c r="AP394" i="2"/>
  <c r="AF394" i="2"/>
  <c r="BJ394" i="2"/>
  <c r="AH394" i="2"/>
  <c r="AL394" i="2"/>
  <c r="BB394" i="2"/>
  <c r="BL394" i="2"/>
  <c r="AV394" i="2"/>
  <c r="AT394" i="2"/>
  <c r="AX394" i="2"/>
  <c r="BL391" i="2"/>
  <c r="BB391" i="2"/>
  <c r="AL391" i="2"/>
  <c r="BN391" i="2"/>
  <c r="BD391" i="2"/>
  <c r="AN391" i="2"/>
  <c r="AD391" i="2"/>
  <c r="AT391" i="2"/>
  <c r="BF391" i="2"/>
  <c r="AF391" i="2"/>
  <c r="AP391" i="2"/>
  <c r="AH391" i="2"/>
  <c r="BJ391" i="2"/>
  <c r="AV391" i="2"/>
  <c r="AX391" i="2"/>
  <c r="BF390" i="2"/>
  <c r="AP390" i="2"/>
  <c r="AF390" i="2"/>
  <c r="BJ390" i="2"/>
  <c r="AV390" i="2"/>
  <c r="AH390" i="2"/>
  <c r="BL390" i="2"/>
  <c r="AL390" i="2"/>
  <c r="BD390" i="2"/>
  <c r="AD390" i="2"/>
  <c r="BB390" i="2"/>
  <c r="BN390" i="2"/>
  <c r="AN390" i="2"/>
  <c r="AX390" i="2"/>
  <c r="AT390" i="2"/>
  <c r="BJ357" i="2"/>
  <c r="AX357" i="2"/>
  <c r="AH357" i="2"/>
  <c r="BL357" i="2"/>
  <c r="BB357" i="2"/>
  <c r="AN357" i="2"/>
  <c r="AV357" i="2"/>
  <c r="BN357" i="2"/>
  <c r="AT357" i="2"/>
  <c r="AD357" i="2"/>
  <c r="AF357" i="2"/>
  <c r="BF357" i="2"/>
  <c r="BD357" i="2"/>
  <c r="AP357" i="2"/>
  <c r="AL357" i="2"/>
  <c r="BL395" i="2"/>
  <c r="BB395" i="2"/>
  <c r="AL395" i="2"/>
  <c r="BN395" i="2"/>
  <c r="BD395" i="2"/>
  <c r="AN395" i="2"/>
  <c r="AD395" i="2"/>
  <c r="BJ395" i="2"/>
  <c r="AH395" i="2"/>
  <c r="BF395" i="2"/>
  <c r="AF395" i="2"/>
  <c r="AV395" i="2"/>
  <c r="AP395" i="2"/>
  <c r="AT395" i="2"/>
  <c r="AX395" i="2"/>
  <c r="BF351" i="2"/>
  <c r="AV351" i="2"/>
  <c r="AF351" i="2"/>
  <c r="BJ351" i="2"/>
  <c r="AX351" i="2"/>
  <c r="AH351" i="2"/>
  <c r="BL351" i="2"/>
  <c r="AL351" i="2"/>
  <c r="BD351" i="2"/>
  <c r="AD351" i="2"/>
  <c r="BN351" i="2"/>
  <c r="BB351" i="2"/>
  <c r="AT351" i="2"/>
  <c r="AP351" i="2"/>
  <c r="AN351" i="2"/>
  <c r="BL389" i="2"/>
  <c r="BB389" i="2"/>
  <c r="AL389" i="2"/>
  <c r="BN389" i="2"/>
  <c r="BD389" i="2"/>
  <c r="AN389" i="2"/>
  <c r="AD389" i="2"/>
  <c r="BF389" i="2"/>
  <c r="AF389" i="2"/>
  <c r="AX389" i="2"/>
  <c r="AP389" i="2"/>
  <c r="BJ389" i="2"/>
  <c r="AH389" i="2"/>
  <c r="AT389" i="2"/>
  <c r="AV389" i="2"/>
  <c r="BD388" i="2"/>
  <c r="AT388" i="2"/>
  <c r="AH388" i="2"/>
  <c r="BF388" i="2"/>
  <c r="AV388" i="2"/>
  <c r="AL388" i="2"/>
  <c r="BB388" i="2"/>
  <c r="AF388" i="2"/>
  <c r="AX388" i="2"/>
  <c r="AD388" i="2"/>
  <c r="BL388" i="2"/>
  <c r="BN388" i="2"/>
  <c r="AN388" i="2"/>
  <c r="AP388" i="2"/>
  <c r="BJ388" i="2"/>
  <c r="BN396" i="2"/>
  <c r="BD396" i="2"/>
  <c r="AL396" i="2"/>
  <c r="BF396" i="2"/>
  <c r="AN396" i="2"/>
  <c r="AD396" i="2"/>
  <c r="BL396" i="2"/>
  <c r="AH396" i="2"/>
  <c r="BJ396" i="2"/>
  <c r="AF396" i="2"/>
  <c r="BB396" i="2"/>
  <c r="AP396" i="2"/>
  <c r="AV396" i="2"/>
  <c r="AT396" i="2"/>
  <c r="AX396" i="2"/>
  <c r="C178" i="2" l="1"/>
  <c r="C179" i="2"/>
  <c r="C180" i="2"/>
  <c r="O205" i="2"/>
  <c r="G205" i="2"/>
  <c r="F205" i="2"/>
  <c r="BF205" i="2" l="1"/>
  <c r="AV205" i="2"/>
  <c r="AL205" i="2"/>
  <c r="BL205" i="2"/>
  <c r="AX205" i="2"/>
  <c r="AN205" i="2"/>
  <c r="AD205" i="2"/>
  <c r="BB205" i="2"/>
  <c r="AF205" i="2"/>
  <c r="AH205" i="2"/>
  <c r="AT205" i="2"/>
  <c r="BD205" i="2"/>
  <c r="AP205" i="2"/>
  <c r="BJ205" i="2"/>
  <c r="BN205" i="2"/>
  <c r="G57" i="1"/>
  <c r="C55" i="1" l="1"/>
  <c r="B244" i="5" s="1"/>
  <c r="C54" i="1"/>
  <c r="B217" i="5" s="1"/>
  <c r="C49" i="1"/>
  <c r="B76" i="5" s="1"/>
  <c r="C48" i="1"/>
  <c r="B3" i="5" s="1"/>
  <c r="DQ373" i="2"/>
  <c r="CL373" i="2"/>
  <c r="CJ373" i="2"/>
  <c r="CH373" i="2"/>
  <c r="CD373" i="2"/>
  <c r="CB373" i="2"/>
  <c r="BZ373" i="2"/>
  <c r="BV373" i="2"/>
  <c r="BT373" i="2"/>
  <c r="BR373" i="2"/>
  <c r="O373" i="2"/>
  <c r="DQ181" i="2"/>
  <c r="CL181" i="2"/>
  <c r="CJ181" i="2"/>
  <c r="CH181" i="2"/>
  <c r="CD181" i="2"/>
  <c r="CB181" i="2"/>
  <c r="BZ181" i="2"/>
  <c r="BV181" i="2"/>
  <c r="BT181" i="2"/>
  <c r="BR181" i="2"/>
  <c r="O181" i="2"/>
  <c r="DQ91" i="2"/>
  <c r="CL91" i="2"/>
  <c r="CJ91" i="2"/>
  <c r="CH91" i="2"/>
  <c r="CD91" i="2"/>
  <c r="CB91" i="2"/>
  <c r="BZ91" i="2"/>
  <c r="BV91" i="2"/>
  <c r="BT91" i="2"/>
  <c r="BR91" i="2"/>
  <c r="O91" i="2"/>
  <c r="O83" i="2"/>
  <c r="O84" i="2"/>
  <c r="O85" i="2"/>
  <c r="O86" i="2"/>
  <c r="O87" i="2"/>
  <c r="Y340" i="2"/>
  <c r="C184" i="1"/>
  <c r="C185" i="1"/>
  <c r="C186" i="1"/>
  <c r="C187" i="1"/>
  <c r="C188" i="1"/>
  <c r="C191" i="1"/>
  <c r="C192" i="1"/>
  <c r="C193" i="1"/>
  <c r="C194" i="1"/>
  <c r="C195" i="1"/>
  <c r="C198" i="1"/>
  <c r="C199" i="1"/>
  <c r="C200" i="1"/>
  <c r="C454" i="2"/>
  <c r="C455" i="2"/>
  <c r="C434" i="2"/>
  <c r="C423" i="2"/>
  <c r="C424" i="2"/>
  <c r="C426" i="2"/>
  <c r="C427" i="2"/>
  <c r="C428" i="2"/>
  <c r="C429" i="2"/>
  <c r="C430" i="2"/>
  <c r="C431" i="2"/>
  <c r="C432" i="2"/>
  <c r="C433" i="2"/>
  <c r="C436" i="2"/>
  <c r="C437" i="2"/>
  <c r="C438" i="2"/>
  <c r="C439" i="2"/>
  <c r="C440" i="2"/>
  <c r="C441" i="2"/>
  <c r="C442" i="2"/>
  <c r="C444" i="2"/>
  <c r="C445" i="2"/>
  <c r="C399" i="2"/>
  <c r="C400" i="2"/>
  <c r="C401" i="2"/>
  <c r="C402" i="2"/>
  <c r="C404" i="2"/>
  <c r="C405" i="2"/>
  <c r="C406" i="2"/>
  <c r="C408" i="2"/>
  <c r="C409" i="2"/>
  <c r="C410" i="2"/>
  <c r="C412" i="2"/>
  <c r="C413" i="2"/>
  <c r="C414" i="2"/>
  <c r="C415" i="2"/>
  <c r="C416" i="2"/>
  <c r="C418" i="2"/>
  <c r="C419" i="2"/>
  <c r="C420" i="2"/>
  <c r="C354" i="2"/>
  <c r="C355" i="2"/>
  <c r="C359" i="2"/>
  <c r="C360" i="2"/>
  <c r="C364" i="2"/>
  <c r="C366" i="2"/>
  <c r="C368" i="2"/>
  <c r="C369" i="2"/>
  <c r="C370" i="2"/>
  <c r="C371" i="2"/>
  <c r="C372" i="2"/>
  <c r="C375" i="2"/>
  <c r="C376" i="2"/>
  <c r="C378" i="2"/>
  <c r="C379" i="2"/>
  <c r="C380" i="2"/>
  <c r="C381" i="2"/>
  <c r="C383" i="2"/>
  <c r="C384" i="2"/>
  <c r="C385" i="2"/>
  <c r="C386" i="2"/>
  <c r="C352" i="2"/>
  <c r="C341" i="2"/>
  <c r="C342" i="2"/>
  <c r="C343" i="2"/>
  <c r="C344" i="2"/>
  <c r="C345" i="2"/>
  <c r="C346" i="2"/>
  <c r="C347" i="2"/>
  <c r="C348" i="2"/>
  <c r="C331" i="2"/>
  <c r="C311" i="2"/>
  <c r="C312" i="2"/>
  <c r="C313" i="2"/>
  <c r="C314" i="2"/>
  <c r="C315" i="2"/>
  <c r="C316" i="2"/>
  <c r="C293" i="2"/>
  <c r="C296" i="2"/>
  <c r="C297" i="2"/>
  <c r="C298" i="2"/>
  <c r="C299" i="2"/>
  <c r="C300" i="2"/>
  <c r="C301" i="2"/>
  <c r="C302" i="2"/>
  <c r="C303" i="2"/>
  <c r="C304" i="2"/>
  <c r="C263" i="2"/>
  <c r="C264" i="2"/>
  <c r="C265" i="2"/>
  <c r="C267" i="2"/>
  <c r="C268" i="2"/>
  <c r="C269" i="2"/>
  <c r="C271" i="2"/>
  <c r="C282" i="2"/>
  <c r="C283" i="2"/>
  <c r="C284" i="2"/>
  <c r="C285" i="2"/>
  <c r="C286" i="2"/>
  <c r="C287" i="2"/>
  <c r="C272" i="2"/>
  <c r="C273" i="2"/>
  <c r="C274" i="2"/>
  <c r="C275" i="2"/>
  <c r="C276" i="2"/>
  <c r="C277" i="2"/>
  <c r="C278" i="2"/>
  <c r="C291" i="2"/>
  <c r="C279" i="2"/>
  <c r="C280" i="2"/>
  <c r="C281" i="2"/>
  <c r="C242" i="2"/>
  <c r="C243" i="2"/>
  <c r="C245" i="2"/>
  <c r="C246" i="2"/>
  <c r="C251" i="2"/>
  <c r="C252" i="2"/>
  <c r="C253" i="2"/>
  <c r="C254" i="2"/>
  <c r="C255" i="2"/>
  <c r="C256" i="2"/>
  <c r="C257" i="2"/>
  <c r="C258" i="2"/>
  <c r="C259" i="2"/>
  <c r="C156" i="2"/>
  <c r="C157" i="2"/>
  <c r="C159" i="2"/>
  <c r="C160" i="2"/>
  <c r="C161" i="2"/>
  <c r="C162" i="2"/>
  <c r="C163" i="2"/>
  <c r="C164" i="2"/>
  <c r="C165" i="2"/>
  <c r="C166" i="2"/>
  <c r="C167" i="2"/>
  <c r="C171" i="2"/>
  <c r="C172" i="2"/>
  <c r="C176" i="2"/>
  <c r="C177" i="2"/>
  <c r="C183" i="2"/>
  <c r="C187" i="2"/>
  <c r="C188" i="2"/>
  <c r="C189" i="2"/>
  <c r="C190" i="2"/>
  <c r="C191" i="2"/>
  <c r="C192" i="2"/>
  <c r="C193" i="2"/>
  <c r="C194" i="2"/>
  <c r="C195" i="2"/>
  <c r="C185" i="2"/>
  <c r="C198" i="2"/>
  <c r="C199" i="2"/>
  <c r="C206" i="2"/>
  <c r="C207" i="2"/>
  <c r="C208" i="2"/>
  <c r="C211" i="2"/>
  <c r="C105" i="2"/>
  <c r="C106" i="2"/>
  <c r="C107" i="2"/>
  <c r="C108" i="2"/>
  <c r="C109" i="2"/>
  <c r="C110" i="2"/>
  <c r="C111" i="2"/>
  <c r="C112" i="2"/>
  <c r="C113" i="2"/>
  <c r="C114" i="2"/>
  <c r="C116" i="2"/>
  <c r="C117" i="2"/>
  <c r="C118" i="2"/>
  <c r="D252" i="2"/>
  <c r="D253" i="2"/>
  <c r="D254" i="2"/>
  <c r="D255" i="2"/>
  <c r="D256" i="2"/>
  <c r="D257" i="2"/>
  <c r="D258" i="2"/>
  <c r="D259" i="2"/>
  <c r="D242" i="2"/>
  <c r="D243" i="2"/>
  <c r="D245" i="2"/>
  <c r="D247" i="2"/>
  <c r="DQ241" i="2"/>
  <c r="CL241" i="2"/>
  <c r="CJ241" i="2"/>
  <c r="CH241" i="2"/>
  <c r="CD241" i="2"/>
  <c r="CB241" i="2"/>
  <c r="BZ241" i="2"/>
  <c r="BV241" i="2"/>
  <c r="BT241" i="2"/>
  <c r="BR241" i="2"/>
  <c r="O241" i="2"/>
  <c r="DQ250" i="2"/>
  <c r="CL250" i="2"/>
  <c r="CJ250" i="2"/>
  <c r="CH250" i="2"/>
  <c r="CD250" i="2"/>
  <c r="CB250" i="2"/>
  <c r="BZ250" i="2"/>
  <c r="BV250" i="2"/>
  <c r="BT250" i="2"/>
  <c r="BR250" i="2"/>
  <c r="O250" i="2"/>
  <c r="C122" i="2"/>
  <c r="C123" i="2"/>
  <c r="C125" i="2"/>
  <c r="C126" i="2"/>
  <c r="C127" i="2"/>
  <c r="C128" i="2"/>
  <c r="C129" i="2"/>
  <c r="C130" i="2"/>
  <c r="C131" i="2"/>
  <c r="C132" i="2"/>
  <c r="C133" i="2"/>
  <c r="C148" i="2"/>
  <c r="C149" i="2"/>
  <c r="C151" i="2"/>
  <c r="C136" i="2"/>
  <c r="G259" i="2"/>
  <c r="F259" i="2"/>
  <c r="O258" i="2"/>
  <c r="G258" i="2"/>
  <c r="F258" i="2"/>
  <c r="O257" i="2"/>
  <c r="G257" i="2"/>
  <c r="F257" i="2"/>
  <c r="O256" i="2"/>
  <c r="G256" i="2"/>
  <c r="F256" i="2"/>
  <c r="O255" i="2"/>
  <c r="G255" i="2"/>
  <c r="F255" i="2"/>
  <c r="O254" i="2"/>
  <c r="G254" i="2"/>
  <c r="F254" i="2"/>
  <c r="O253" i="2"/>
  <c r="G253" i="2"/>
  <c r="F253" i="2"/>
  <c r="G252" i="2"/>
  <c r="F252" i="2"/>
  <c r="G4" i="2"/>
  <c r="G6" i="2"/>
  <c r="G7" i="2"/>
  <c r="G9" i="2"/>
  <c r="G10" i="2"/>
  <c r="G11" i="2"/>
  <c r="G12" i="2"/>
  <c r="G13" i="2"/>
  <c r="G14" i="2"/>
  <c r="G15" i="2"/>
  <c r="G16" i="2"/>
  <c r="G17" i="2"/>
  <c r="G18" i="2"/>
  <c r="G20" i="2"/>
  <c r="G21" i="2"/>
  <c r="G24" i="2"/>
  <c r="G25" i="2"/>
  <c r="G26" i="2"/>
  <c r="G27" i="2"/>
  <c r="G28" i="2"/>
  <c r="G29" i="2"/>
  <c r="G30" i="2"/>
  <c r="G31" i="2"/>
  <c r="G32" i="2"/>
  <c r="G33" i="2"/>
  <c r="G36" i="2"/>
  <c r="G37" i="2"/>
  <c r="G38" i="2"/>
  <c r="G39" i="2"/>
  <c r="G41" i="2"/>
  <c r="G44" i="2"/>
  <c r="G47" i="2"/>
  <c r="G48" i="2"/>
  <c r="G49" i="2"/>
  <c r="G51" i="2"/>
  <c r="G52" i="2"/>
  <c r="G53" i="2"/>
  <c r="G54" i="2"/>
  <c r="G57" i="2"/>
  <c r="G58" i="2"/>
  <c r="G59" i="2"/>
  <c r="G63" i="2"/>
  <c r="G64" i="2"/>
  <c r="G65" i="2"/>
  <c r="G70" i="2"/>
  <c r="G71" i="2"/>
  <c r="G73" i="2"/>
  <c r="G74" i="2"/>
  <c r="G77" i="2"/>
  <c r="G80" i="2"/>
  <c r="G84" i="2"/>
  <c r="G85" i="2"/>
  <c r="G86" i="2"/>
  <c r="G87" i="2"/>
  <c r="G93" i="2"/>
  <c r="G94" i="2"/>
  <c r="G95" i="2"/>
  <c r="G96" i="2"/>
  <c r="G124" i="2"/>
  <c r="G98" i="2"/>
  <c r="G99" i="2"/>
  <c r="G100" i="2"/>
  <c r="G101" i="2"/>
  <c r="G88" i="2"/>
  <c r="G89" i="2"/>
  <c r="G144" i="2"/>
  <c r="G142" i="2"/>
  <c r="G122" i="2"/>
  <c r="G125" i="2"/>
  <c r="G126" i="2"/>
  <c r="G127" i="2"/>
  <c r="G128" i="2"/>
  <c r="G129" i="2"/>
  <c r="G130" i="2"/>
  <c r="G131" i="2"/>
  <c r="G132" i="2"/>
  <c r="G133" i="2"/>
  <c r="G145" i="2"/>
  <c r="G146" i="2"/>
  <c r="G148" i="2"/>
  <c r="G149" i="2"/>
  <c r="G151" i="2"/>
  <c r="G136" i="2"/>
  <c r="G105" i="2"/>
  <c r="G106" i="2"/>
  <c r="G107" i="2"/>
  <c r="G108" i="2"/>
  <c r="G109" i="2"/>
  <c r="G110" i="2"/>
  <c r="G111" i="2"/>
  <c r="G112" i="2"/>
  <c r="G113" i="2"/>
  <c r="G114" i="2"/>
  <c r="G116" i="2"/>
  <c r="G117" i="2"/>
  <c r="G118" i="2"/>
  <c r="G202" i="2"/>
  <c r="G143" i="2"/>
  <c r="G135" i="2"/>
  <c r="G156" i="2"/>
  <c r="G157" i="2"/>
  <c r="G159" i="2"/>
  <c r="G160" i="2"/>
  <c r="G161" i="2"/>
  <c r="G162" i="2"/>
  <c r="G163" i="2"/>
  <c r="G164" i="2"/>
  <c r="G165" i="2"/>
  <c r="G166" i="2"/>
  <c r="G167" i="2"/>
  <c r="G171" i="2"/>
  <c r="G172" i="2"/>
  <c r="G176" i="2"/>
  <c r="G177" i="2"/>
  <c r="G183" i="2"/>
  <c r="G187" i="2"/>
  <c r="G188" i="2"/>
  <c r="G189" i="2"/>
  <c r="G190" i="2"/>
  <c r="G191" i="2"/>
  <c r="G192" i="2"/>
  <c r="G193" i="2"/>
  <c r="G194" i="2"/>
  <c r="G195" i="2"/>
  <c r="G185" i="2"/>
  <c r="G204" i="2"/>
  <c r="G198" i="2"/>
  <c r="G199" i="2"/>
  <c r="G206" i="2"/>
  <c r="G207" i="2"/>
  <c r="G208" i="2"/>
  <c r="G211" i="2"/>
  <c r="G242" i="2"/>
  <c r="G243" i="2"/>
  <c r="G245" i="2"/>
  <c r="G246" i="2"/>
  <c r="G247" i="2"/>
  <c r="G251" i="2"/>
  <c r="G263" i="2"/>
  <c r="G264" i="2"/>
  <c r="G265" i="2"/>
  <c r="G267" i="2"/>
  <c r="G269" i="2"/>
  <c r="G271" i="2"/>
  <c r="G282" i="2"/>
  <c r="G283" i="2"/>
  <c r="G284" i="2"/>
  <c r="G285" i="2"/>
  <c r="G286" i="2"/>
  <c r="G287" i="2"/>
  <c r="G272" i="2"/>
  <c r="G273" i="2"/>
  <c r="G274" i="2"/>
  <c r="G275" i="2"/>
  <c r="G276" i="2"/>
  <c r="G277" i="2"/>
  <c r="G278" i="2"/>
  <c r="G291" i="2"/>
  <c r="G279" i="2"/>
  <c r="G280" i="2"/>
  <c r="G281" i="2"/>
  <c r="G293" i="2"/>
  <c r="G296" i="2"/>
  <c r="G297" i="2"/>
  <c r="G298" i="2"/>
  <c r="G299" i="2"/>
  <c r="G300" i="2"/>
  <c r="G301" i="2"/>
  <c r="G302" i="2"/>
  <c r="G303" i="2"/>
  <c r="G304" i="2"/>
  <c r="G311" i="2"/>
  <c r="G312" i="2"/>
  <c r="G313" i="2"/>
  <c r="G314" i="2"/>
  <c r="G315" i="2"/>
  <c r="G316" i="2"/>
  <c r="G248" i="2"/>
  <c r="G318" i="2"/>
  <c r="G319" i="2"/>
  <c r="G320" i="2"/>
  <c r="G321" i="2"/>
  <c r="G322" i="2"/>
  <c r="G331" i="2"/>
  <c r="G332" i="2"/>
  <c r="G333" i="2"/>
  <c r="G334" i="2"/>
  <c r="G335" i="2"/>
  <c r="G336" i="2"/>
  <c r="G337" i="2"/>
  <c r="G338" i="2"/>
  <c r="G214" i="2"/>
  <c r="G137" i="2"/>
  <c r="G43" i="2"/>
  <c r="G215" i="2"/>
  <c r="G216" i="2"/>
  <c r="G217" i="2"/>
  <c r="G218" i="2"/>
  <c r="G219" i="2"/>
  <c r="G341" i="2"/>
  <c r="G342" i="2"/>
  <c r="G343" i="2"/>
  <c r="G344" i="2"/>
  <c r="G345" i="2"/>
  <c r="G346" i="2"/>
  <c r="G347" i="2"/>
  <c r="G348" i="2"/>
  <c r="G354" i="2"/>
  <c r="G355" i="2"/>
  <c r="G359" i="2"/>
  <c r="G360" i="2"/>
  <c r="G364" i="2"/>
  <c r="G366" i="2"/>
  <c r="G368" i="2"/>
  <c r="G369" i="2"/>
  <c r="G370" i="2"/>
  <c r="G371" i="2"/>
  <c r="G372" i="2"/>
  <c r="G375" i="2"/>
  <c r="G376" i="2"/>
  <c r="G378" i="2"/>
  <c r="G379" i="2"/>
  <c r="G380" i="2"/>
  <c r="G381" i="2"/>
  <c r="G383" i="2"/>
  <c r="G384" i="2"/>
  <c r="G385" i="2"/>
  <c r="G386" i="2"/>
  <c r="G399" i="2"/>
  <c r="G400" i="2"/>
  <c r="G401" i="2"/>
  <c r="G402" i="2"/>
  <c r="G404" i="2"/>
  <c r="G405" i="2"/>
  <c r="G406" i="2"/>
  <c r="G408" i="2"/>
  <c r="G409" i="2"/>
  <c r="G410" i="2"/>
  <c r="G412" i="2"/>
  <c r="G413" i="2"/>
  <c r="G414" i="2"/>
  <c r="G415" i="2"/>
  <c r="G416" i="2"/>
  <c r="G418" i="2"/>
  <c r="G419" i="2"/>
  <c r="G420" i="2"/>
  <c r="G434" i="2"/>
  <c r="G423" i="2"/>
  <c r="G424" i="2"/>
  <c r="G426" i="2"/>
  <c r="G427" i="2"/>
  <c r="G428" i="2"/>
  <c r="G429" i="2"/>
  <c r="G430" i="2"/>
  <c r="G431" i="2"/>
  <c r="G459" i="2"/>
  <c r="G433" i="2"/>
  <c r="G436" i="2"/>
  <c r="G437" i="2"/>
  <c r="G438" i="2"/>
  <c r="G439" i="2"/>
  <c r="G440" i="2"/>
  <c r="G441" i="2"/>
  <c r="G442" i="2"/>
  <c r="G444" i="2"/>
  <c r="G445" i="2"/>
  <c r="G454" i="2"/>
  <c r="G455" i="2"/>
  <c r="G458" i="2"/>
  <c r="G462" i="2"/>
  <c r="DQ44" i="2"/>
  <c r="O44" i="2"/>
  <c r="F44" i="2"/>
  <c r="O41" i="2"/>
  <c r="F41" i="2"/>
  <c r="DQ21" i="2"/>
  <c r="F21" i="2"/>
  <c r="DQ9" i="2"/>
  <c r="F9" i="2"/>
  <c r="DQ7" i="2"/>
  <c r="F7" i="2"/>
  <c r="F6" i="2"/>
  <c r="DQ6" i="2"/>
  <c r="DQ435" i="2"/>
  <c r="DQ432" i="2"/>
  <c r="DQ425" i="2"/>
  <c r="DQ422" i="2"/>
  <c r="DQ421" i="2"/>
  <c r="DQ417" i="2"/>
  <c r="DQ411" i="2"/>
  <c r="DQ403" i="2"/>
  <c r="DQ398" i="2"/>
  <c r="DQ397" i="2"/>
  <c r="DQ382" i="2"/>
  <c r="DQ374" i="2"/>
  <c r="DQ367" i="2"/>
  <c r="DQ365" i="2"/>
  <c r="DQ358" i="2"/>
  <c r="DQ353" i="2"/>
  <c r="DQ352" i="2"/>
  <c r="DQ340" i="2"/>
  <c r="DQ292" i="2"/>
  <c r="DQ268" i="2"/>
  <c r="DQ262" i="2"/>
  <c r="DQ261" i="2"/>
  <c r="DQ240" i="2"/>
  <c r="DQ182" i="2"/>
  <c r="DQ170" i="2"/>
  <c r="DQ155" i="2"/>
  <c r="DQ154" i="2"/>
  <c r="DQ115" i="2"/>
  <c r="DQ110" i="2"/>
  <c r="DQ109" i="2"/>
  <c r="DQ108" i="2"/>
  <c r="DQ107" i="2"/>
  <c r="DQ106" i="2"/>
  <c r="DQ105" i="2"/>
  <c r="DQ104" i="2"/>
  <c r="DQ103" i="2"/>
  <c r="DQ136" i="2"/>
  <c r="DQ151" i="2"/>
  <c r="DQ149" i="2"/>
  <c r="DQ148" i="2"/>
  <c r="DQ147" i="2"/>
  <c r="DQ133" i="2"/>
  <c r="DQ132" i="2"/>
  <c r="DQ131" i="2"/>
  <c r="DQ130" i="2"/>
  <c r="DQ129" i="2"/>
  <c r="DQ128" i="2"/>
  <c r="DQ127" i="2"/>
  <c r="DQ126" i="2"/>
  <c r="DQ125" i="2"/>
  <c r="DQ122" i="2"/>
  <c r="DQ121" i="2"/>
  <c r="DQ120" i="2"/>
  <c r="DQ90" i="2"/>
  <c r="DQ89" i="2"/>
  <c r="DQ88" i="2"/>
  <c r="DQ100" i="2"/>
  <c r="DQ99" i="2"/>
  <c r="DQ98" i="2"/>
  <c r="DQ124" i="2"/>
  <c r="DQ96" i="2"/>
  <c r="DQ95" i="2"/>
  <c r="DQ94" i="2"/>
  <c r="DQ93" i="2"/>
  <c r="DQ92" i="2"/>
  <c r="DQ87" i="2"/>
  <c r="DQ86" i="2"/>
  <c r="DQ85" i="2"/>
  <c r="DQ84" i="2"/>
  <c r="DQ83" i="2"/>
  <c r="DQ82" i="2"/>
  <c r="DQ80" i="2"/>
  <c r="DQ79" i="2"/>
  <c r="DQ78" i="2"/>
  <c r="DQ77" i="2"/>
  <c r="DQ76" i="2"/>
  <c r="DQ75" i="2"/>
  <c r="DQ74" i="2"/>
  <c r="DQ73" i="2"/>
  <c r="DQ72" i="2"/>
  <c r="DQ71" i="2"/>
  <c r="DQ70" i="2"/>
  <c r="DQ69" i="2"/>
  <c r="DQ68" i="2"/>
  <c r="DQ65" i="2"/>
  <c r="DQ61" i="2"/>
  <c r="DQ59" i="2"/>
  <c r="DQ58" i="2"/>
  <c r="DQ57" i="2"/>
  <c r="DQ56" i="2"/>
  <c r="DQ54" i="2"/>
  <c r="DQ53" i="2"/>
  <c r="DQ52" i="2"/>
  <c r="DQ51" i="2"/>
  <c r="DQ50" i="2"/>
  <c r="DQ49" i="2"/>
  <c r="DQ48" i="2"/>
  <c r="DQ47" i="2"/>
  <c r="DQ46" i="2"/>
  <c r="DQ45" i="2"/>
  <c r="DQ39" i="2"/>
  <c r="DQ38" i="2"/>
  <c r="DQ37" i="2"/>
  <c r="DQ36" i="2"/>
  <c r="DQ34" i="2"/>
  <c r="DQ33" i="2"/>
  <c r="DQ32" i="2"/>
  <c r="DQ31" i="2"/>
  <c r="DQ30" i="2"/>
  <c r="DQ29" i="2"/>
  <c r="DQ28" i="2"/>
  <c r="DQ27" i="2"/>
  <c r="DQ26" i="2"/>
  <c r="DQ25" i="2"/>
  <c r="DQ24" i="2"/>
  <c r="DQ23" i="2"/>
  <c r="DQ22" i="2"/>
  <c r="DQ20" i="2"/>
  <c r="DQ18" i="2"/>
  <c r="DQ17" i="2"/>
  <c r="DQ16" i="2"/>
  <c r="DQ15" i="2"/>
  <c r="DQ14" i="2"/>
  <c r="DQ13" i="2"/>
  <c r="DQ12" i="2"/>
  <c r="DQ11" i="2"/>
  <c r="DQ10" i="2"/>
  <c r="DQ8" i="2"/>
  <c r="DQ4" i="2"/>
  <c r="DQ3" i="2"/>
  <c r="AF252" i="2" l="1"/>
  <c r="AL252" i="2"/>
  <c r="AP252" i="2"/>
  <c r="BD252" i="2"/>
  <c r="BJ252" i="2"/>
  <c r="BN252" i="2"/>
  <c r="AD252" i="2"/>
  <c r="AH252" i="2"/>
  <c r="AN252" i="2"/>
  <c r="BB252" i="2"/>
  <c r="BF252" i="2"/>
  <c r="BL252" i="2"/>
  <c r="AT252" i="2"/>
  <c r="AV252" i="2"/>
  <c r="AX252" i="2"/>
  <c r="AX385" i="2"/>
  <c r="AN385" i="2"/>
  <c r="AD385" i="2"/>
  <c r="BB385" i="2"/>
  <c r="AP385" i="2"/>
  <c r="AF385" i="2"/>
  <c r="BD385" i="2"/>
  <c r="AH385" i="2"/>
  <c r="BF385" i="2"/>
  <c r="AL385" i="2"/>
  <c r="AV385" i="2"/>
  <c r="AT385" i="2"/>
  <c r="BL385" i="2"/>
  <c r="BJ385" i="2"/>
  <c r="BN385" i="2"/>
  <c r="BJ375" i="2"/>
  <c r="AV375" i="2"/>
  <c r="AH375" i="2"/>
  <c r="BL375" i="2"/>
  <c r="BB375" i="2"/>
  <c r="AL375" i="2"/>
  <c r="BD375" i="2"/>
  <c r="AD375" i="2"/>
  <c r="BF375" i="2"/>
  <c r="AF375" i="2"/>
  <c r="AP375" i="2"/>
  <c r="BN375" i="2"/>
  <c r="AN375" i="2"/>
  <c r="AT375" i="2"/>
  <c r="AX375" i="2"/>
  <c r="BN344" i="2"/>
  <c r="BD344" i="2"/>
  <c r="AN344" i="2"/>
  <c r="AD344" i="2"/>
  <c r="BF344" i="2"/>
  <c r="AP344" i="2"/>
  <c r="AF344" i="2"/>
  <c r="BL344" i="2"/>
  <c r="AL344" i="2"/>
  <c r="AT344" i="2"/>
  <c r="BJ344" i="2"/>
  <c r="AH344" i="2"/>
  <c r="BB344" i="2"/>
  <c r="AV344" i="2"/>
  <c r="AX344" i="2"/>
  <c r="BB208" i="2"/>
  <c r="AP208" i="2"/>
  <c r="AF208" i="2"/>
  <c r="BD208" i="2"/>
  <c r="AT208" i="2"/>
  <c r="AH208" i="2"/>
  <c r="AN208" i="2"/>
  <c r="AV208" i="2"/>
  <c r="BF208" i="2"/>
  <c r="AL208" i="2"/>
  <c r="AX208" i="2"/>
  <c r="AD208" i="2"/>
  <c r="BL208" i="2"/>
  <c r="BJ208" i="2"/>
  <c r="BN208" i="2"/>
  <c r="BN160" i="2"/>
  <c r="BD160" i="2"/>
  <c r="AN160" i="2"/>
  <c r="AD160" i="2"/>
  <c r="BF160" i="2"/>
  <c r="AP160" i="2"/>
  <c r="AF160" i="2"/>
  <c r="BL160" i="2"/>
  <c r="AL160" i="2"/>
  <c r="AV160" i="2"/>
  <c r="BJ160" i="2"/>
  <c r="AH160" i="2"/>
  <c r="BB160" i="2"/>
  <c r="AT160" i="2"/>
  <c r="AX160" i="2"/>
  <c r="AX386" i="2"/>
  <c r="AN386" i="2"/>
  <c r="AD386" i="2"/>
  <c r="BB386" i="2"/>
  <c r="AP386" i="2"/>
  <c r="AF386" i="2"/>
  <c r="AT386" i="2"/>
  <c r="AV386" i="2"/>
  <c r="BF386" i="2"/>
  <c r="AL386" i="2"/>
  <c r="BD386" i="2"/>
  <c r="AH386" i="2"/>
  <c r="BL386" i="2"/>
  <c r="BJ386" i="2"/>
  <c r="BN386" i="2"/>
  <c r="BN376" i="2"/>
  <c r="BD376" i="2"/>
  <c r="AN376" i="2"/>
  <c r="AD376" i="2"/>
  <c r="BF376" i="2"/>
  <c r="AP376" i="2"/>
  <c r="AF376" i="2"/>
  <c r="BJ376" i="2"/>
  <c r="AH376" i="2"/>
  <c r="BL376" i="2"/>
  <c r="AL376" i="2"/>
  <c r="BB376" i="2"/>
  <c r="AV376" i="2"/>
  <c r="AT376" i="2"/>
  <c r="AX376" i="2"/>
  <c r="BF345" i="2"/>
  <c r="AN345" i="2"/>
  <c r="AD345" i="2"/>
  <c r="BJ345" i="2"/>
  <c r="AP345" i="2"/>
  <c r="AF345" i="2"/>
  <c r="BN345" i="2"/>
  <c r="AL345" i="2"/>
  <c r="BB345" i="2"/>
  <c r="BL345" i="2"/>
  <c r="AH345" i="2"/>
  <c r="BD345" i="2"/>
  <c r="AX345" i="2"/>
  <c r="AV345" i="2"/>
  <c r="AT345" i="2"/>
  <c r="BL216" i="2"/>
  <c r="AX216" i="2"/>
  <c r="AN216" i="2"/>
  <c r="AD216" i="2"/>
  <c r="BB216" i="2"/>
  <c r="AP216" i="2"/>
  <c r="AF216" i="2"/>
  <c r="AV216" i="2"/>
  <c r="AT216" i="2"/>
  <c r="BD216" i="2"/>
  <c r="AH216" i="2"/>
  <c r="BF216" i="2"/>
  <c r="AL216" i="2"/>
  <c r="BJ216" i="2"/>
  <c r="BN216" i="2"/>
  <c r="BL315" i="2"/>
  <c r="BB315" i="2"/>
  <c r="AH315" i="2"/>
  <c r="BN315" i="2"/>
  <c r="BD315" i="2"/>
  <c r="AL315" i="2"/>
  <c r="BF315" i="2"/>
  <c r="AD315" i="2"/>
  <c r="BJ315" i="2"/>
  <c r="AP315" i="2"/>
  <c r="AF315" i="2"/>
  <c r="AN315" i="2"/>
  <c r="AT315" i="2"/>
  <c r="AX315" i="2"/>
  <c r="AV315" i="2"/>
  <c r="BF380" i="2"/>
  <c r="AP380" i="2"/>
  <c r="AF380" i="2"/>
  <c r="BJ380" i="2"/>
  <c r="AV380" i="2"/>
  <c r="AH380" i="2"/>
  <c r="BN380" i="2"/>
  <c r="AN380" i="2"/>
  <c r="BB380" i="2"/>
  <c r="BL380" i="2"/>
  <c r="AL380" i="2"/>
  <c r="AD380" i="2"/>
  <c r="BD380" i="2"/>
  <c r="AT380" i="2"/>
  <c r="AX380" i="2"/>
  <c r="BL369" i="2"/>
  <c r="BB369" i="2"/>
  <c r="AN369" i="2"/>
  <c r="BN369" i="2"/>
  <c r="BD369" i="2"/>
  <c r="AT369" i="2"/>
  <c r="AD369" i="2"/>
  <c r="AV369" i="2"/>
  <c r="AX369" i="2"/>
  <c r="BJ369" i="2"/>
  <c r="AH369" i="2"/>
  <c r="BF369" i="2"/>
  <c r="AF369" i="2"/>
  <c r="AL369" i="2"/>
  <c r="AP369" i="2"/>
  <c r="BF314" i="2"/>
  <c r="AP314" i="2"/>
  <c r="AF314" i="2"/>
  <c r="BJ314" i="2"/>
  <c r="AT314" i="2"/>
  <c r="AH314" i="2"/>
  <c r="BD314" i="2"/>
  <c r="AD314" i="2"/>
  <c r="BL314" i="2"/>
  <c r="AL314" i="2"/>
  <c r="BB314" i="2"/>
  <c r="AN314" i="2"/>
  <c r="BN314" i="2"/>
  <c r="AV314" i="2"/>
  <c r="AX314" i="2"/>
  <c r="BD296" i="2"/>
  <c r="AT296" i="2"/>
  <c r="AH296" i="2"/>
  <c r="BF296" i="2"/>
  <c r="AV296" i="2"/>
  <c r="AL296" i="2"/>
  <c r="AN296" i="2"/>
  <c r="BB296" i="2"/>
  <c r="AF296" i="2"/>
  <c r="AP296" i="2"/>
  <c r="AX296" i="2"/>
  <c r="AD296" i="2"/>
  <c r="BL296" i="2"/>
  <c r="BJ296" i="2"/>
  <c r="BN296" i="2"/>
  <c r="AX171" i="2"/>
  <c r="AN171" i="2"/>
  <c r="AD171" i="2"/>
  <c r="BB171" i="2"/>
  <c r="AP171" i="2"/>
  <c r="AF171" i="2"/>
  <c r="BF171" i="2"/>
  <c r="AL171" i="2"/>
  <c r="BD171" i="2"/>
  <c r="AH171" i="2"/>
  <c r="AT171" i="2"/>
  <c r="AV171" i="2"/>
  <c r="BL171" i="2"/>
  <c r="BJ171" i="2"/>
  <c r="BN171" i="2"/>
  <c r="BF136" i="2"/>
  <c r="AV136" i="2"/>
  <c r="AD136" i="2"/>
  <c r="BJ136" i="2"/>
  <c r="AX136" i="2"/>
  <c r="AF136" i="2"/>
  <c r="BD136" i="2"/>
  <c r="BL136" i="2"/>
  <c r="AH136" i="2"/>
  <c r="BB136" i="2"/>
  <c r="BN136" i="2"/>
  <c r="AT136" i="2"/>
  <c r="AN136" i="2"/>
  <c r="AL136" i="2"/>
  <c r="AP136" i="2"/>
  <c r="BJ127" i="2"/>
  <c r="AX127" i="2"/>
  <c r="AH127" i="2"/>
  <c r="BL127" i="2"/>
  <c r="BB127" i="2"/>
  <c r="AN127" i="2"/>
  <c r="BF127" i="2"/>
  <c r="AF127" i="2"/>
  <c r="BN127" i="2"/>
  <c r="AT127" i="2"/>
  <c r="BD127" i="2"/>
  <c r="AD127" i="2"/>
  <c r="AV127" i="2"/>
  <c r="AL127" i="2"/>
  <c r="AP127" i="2"/>
  <c r="BJ73" i="2"/>
  <c r="AV73" i="2"/>
  <c r="AH73" i="2"/>
  <c r="AL73" i="2"/>
  <c r="BF73" i="2"/>
  <c r="AP73" i="2"/>
  <c r="AF73" i="2"/>
  <c r="BL73" i="2"/>
  <c r="BB73" i="2"/>
  <c r="BD73" i="2"/>
  <c r="BN73" i="2"/>
  <c r="AD73" i="2"/>
  <c r="AN73" i="2"/>
  <c r="AX73" i="2"/>
  <c r="AT73" i="2"/>
  <c r="BN256" i="2"/>
  <c r="BD256" i="2"/>
  <c r="AN256" i="2"/>
  <c r="AD256" i="2"/>
  <c r="BF256" i="2"/>
  <c r="AP256" i="2"/>
  <c r="AF256" i="2"/>
  <c r="BL256" i="2"/>
  <c r="AL256" i="2"/>
  <c r="AT256" i="2"/>
  <c r="BJ256" i="2"/>
  <c r="AH256" i="2"/>
  <c r="BB256" i="2"/>
  <c r="AX256" i="2"/>
  <c r="AV256" i="2"/>
  <c r="BJ381" i="2"/>
  <c r="AV381" i="2"/>
  <c r="AH381" i="2"/>
  <c r="BL381" i="2"/>
  <c r="BB381" i="2"/>
  <c r="AL381" i="2"/>
  <c r="BN381" i="2"/>
  <c r="AN381" i="2"/>
  <c r="AP381" i="2"/>
  <c r="BF381" i="2"/>
  <c r="AF381" i="2"/>
  <c r="BD381" i="2"/>
  <c r="AD381" i="2"/>
  <c r="AT381" i="2"/>
  <c r="AX381" i="2"/>
  <c r="BN354" i="2"/>
  <c r="BD354" i="2"/>
  <c r="AT354" i="2"/>
  <c r="BF354" i="2"/>
  <c r="AV354" i="2"/>
  <c r="AD354" i="2"/>
  <c r="BB354" i="2"/>
  <c r="AF354" i="2"/>
  <c r="AX354" i="2"/>
  <c r="BJ354" i="2"/>
  <c r="AH354" i="2"/>
  <c r="BL354" i="2"/>
  <c r="AN354" i="2"/>
  <c r="AL354" i="2"/>
  <c r="AP354" i="2"/>
  <c r="BN273" i="2"/>
  <c r="BD273" i="2"/>
  <c r="AT273" i="2"/>
  <c r="AD273" i="2"/>
  <c r="BF273" i="2"/>
  <c r="AV273" i="2"/>
  <c r="AF273" i="2"/>
  <c r="BB273" i="2"/>
  <c r="BJ273" i="2"/>
  <c r="AH273" i="2"/>
  <c r="AX273" i="2"/>
  <c r="AN273" i="2"/>
  <c r="BL273" i="2"/>
  <c r="AP273" i="2"/>
  <c r="AL273" i="2"/>
  <c r="BN172" i="2"/>
  <c r="BD172" i="2"/>
  <c r="AL172" i="2"/>
  <c r="BF172" i="2"/>
  <c r="AN172" i="2"/>
  <c r="AD172" i="2"/>
  <c r="AP172" i="2"/>
  <c r="BB172" i="2"/>
  <c r="BL172" i="2"/>
  <c r="AH172" i="2"/>
  <c r="AF172" i="2"/>
  <c r="BJ172" i="2"/>
  <c r="AT172" i="2"/>
  <c r="AX172" i="2"/>
  <c r="AV172" i="2"/>
  <c r="BL156" i="2"/>
  <c r="BB156" i="2"/>
  <c r="AL156" i="2"/>
  <c r="BN156" i="2"/>
  <c r="BD156" i="2"/>
  <c r="AN156" i="2"/>
  <c r="AD156" i="2"/>
  <c r="BF156" i="2"/>
  <c r="AF156" i="2"/>
  <c r="AH156" i="2"/>
  <c r="AT156" i="2"/>
  <c r="BJ156" i="2"/>
  <c r="AP156" i="2"/>
  <c r="AX156" i="2"/>
  <c r="AV156" i="2"/>
  <c r="BF113" i="2"/>
  <c r="AP113" i="2"/>
  <c r="AF113" i="2"/>
  <c r="BJ113" i="2"/>
  <c r="AV113" i="2"/>
  <c r="AH113" i="2"/>
  <c r="BN113" i="2"/>
  <c r="AN113" i="2"/>
  <c r="BB113" i="2"/>
  <c r="BL113" i="2"/>
  <c r="AL113" i="2"/>
  <c r="AD113" i="2"/>
  <c r="BD113" i="2"/>
  <c r="AX113" i="2"/>
  <c r="AT113" i="2"/>
  <c r="BL109" i="2"/>
  <c r="BB109" i="2"/>
  <c r="AH109" i="2"/>
  <c r="BN109" i="2"/>
  <c r="BD109" i="2"/>
  <c r="AL109" i="2"/>
  <c r="BJ109" i="2"/>
  <c r="AF109" i="2"/>
  <c r="BF109" i="2"/>
  <c r="AD109" i="2"/>
  <c r="AN109" i="2"/>
  <c r="AP109" i="2"/>
  <c r="AX109" i="2"/>
  <c r="AV109" i="2"/>
  <c r="AT109" i="2"/>
  <c r="BF128" i="2"/>
  <c r="AV128" i="2"/>
  <c r="AF128" i="2"/>
  <c r="BJ128" i="2"/>
  <c r="AX128" i="2"/>
  <c r="AH128" i="2"/>
  <c r="BN128" i="2"/>
  <c r="AT128" i="2"/>
  <c r="BB128" i="2"/>
  <c r="BL128" i="2"/>
  <c r="AN128" i="2"/>
  <c r="AD128" i="2"/>
  <c r="BD128" i="2"/>
  <c r="AL128" i="2"/>
  <c r="AP128" i="2"/>
  <c r="BN88" i="2"/>
  <c r="BD88" i="2"/>
  <c r="AL88" i="2"/>
  <c r="BF88" i="2"/>
  <c r="AD88" i="2"/>
  <c r="BL88" i="2"/>
  <c r="BB88" i="2"/>
  <c r="AH88" i="2"/>
  <c r="AN88" i="2"/>
  <c r="AF88" i="2"/>
  <c r="AP88" i="2"/>
  <c r="BJ88" i="2"/>
  <c r="AX88" i="2"/>
  <c r="AV88" i="2"/>
  <c r="AT88" i="2"/>
  <c r="BJ85" i="2"/>
  <c r="AV85" i="2"/>
  <c r="AH85" i="2"/>
  <c r="BL85" i="2"/>
  <c r="BB85" i="2"/>
  <c r="AL85" i="2"/>
  <c r="BF85" i="2"/>
  <c r="AP85" i="2"/>
  <c r="AF85" i="2"/>
  <c r="AD85" i="2"/>
  <c r="AN85" i="2"/>
  <c r="BD85" i="2"/>
  <c r="BN85" i="2"/>
  <c r="AT85" i="2"/>
  <c r="AX85" i="2"/>
  <c r="BL74" i="2"/>
  <c r="BB74" i="2"/>
  <c r="AL74" i="2"/>
  <c r="BD74" i="2"/>
  <c r="AD74" i="2"/>
  <c r="BJ74" i="2"/>
  <c r="AT74" i="2"/>
  <c r="AH74" i="2"/>
  <c r="BN74" i="2"/>
  <c r="AN74" i="2"/>
  <c r="AP74" i="2"/>
  <c r="AF74" i="2"/>
  <c r="BF74" i="2"/>
  <c r="AV74" i="2"/>
  <c r="AX74" i="2"/>
  <c r="BJ257" i="2"/>
  <c r="AP257" i="2"/>
  <c r="AF257" i="2"/>
  <c r="BL257" i="2"/>
  <c r="BB257" i="2"/>
  <c r="AH257" i="2"/>
  <c r="AN257" i="2"/>
  <c r="BD257" i="2"/>
  <c r="BN257" i="2"/>
  <c r="AL257" i="2"/>
  <c r="BF257" i="2"/>
  <c r="AD257" i="2"/>
  <c r="AX257" i="2"/>
  <c r="AT257" i="2"/>
  <c r="AV257" i="2"/>
  <c r="BD383" i="2"/>
  <c r="AT383" i="2"/>
  <c r="AH383" i="2"/>
  <c r="BF383" i="2"/>
  <c r="AV383" i="2"/>
  <c r="AL383" i="2"/>
  <c r="BB383" i="2"/>
  <c r="AF383" i="2"/>
  <c r="AN383" i="2"/>
  <c r="AX383" i="2"/>
  <c r="AD383" i="2"/>
  <c r="AP383" i="2"/>
  <c r="BL383" i="2"/>
  <c r="BJ383" i="2"/>
  <c r="BN383" i="2"/>
  <c r="BF378" i="2"/>
  <c r="AP378" i="2"/>
  <c r="AF378" i="2"/>
  <c r="BJ378" i="2"/>
  <c r="AT378" i="2"/>
  <c r="AH378" i="2"/>
  <c r="BL378" i="2"/>
  <c r="AL378" i="2"/>
  <c r="BN378" i="2"/>
  <c r="AN378" i="2"/>
  <c r="BD378" i="2"/>
  <c r="AD378" i="2"/>
  <c r="BB378" i="2"/>
  <c r="AV378" i="2"/>
  <c r="AX378" i="2"/>
  <c r="BJ366" i="2"/>
  <c r="AX366" i="2"/>
  <c r="AF366" i="2"/>
  <c r="BL366" i="2"/>
  <c r="BB366" i="2"/>
  <c r="AH366" i="2"/>
  <c r="BF366" i="2"/>
  <c r="AD366" i="2"/>
  <c r="BN366" i="2"/>
  <c r="AT366" i="2"/>
  <c r="BD366" i="2"/>
  <c r="AV366" i="2"/>
  <c r="AN366" i="2"/>
  <c r="AP366" i="2"/>
  <c r="AL366" i="2"/>
  <c r="BJ355" i="2"/>
  <c r="AX355" i="2"/>
  <c r="AH355" i="2"/>
  <c r="BL355" i="2"/>
  <c r="BB355" i="2"/>
  <c r="AN355" i="2"/>
  <c r="BF355" i="2"/>
  <c r="AF355" i="2"/>
  <c r="BN355" i="2"/>
  <c r="AT355" i="2"/>
  <c r="BD355" i="2"/>
  <c r="AD355" i="2"/>
  <c r="AV355" i="2"/>
  <c r="AL355" i="2"/>
  <c r="AP355" i="2"/>
  <c r="BL346" i="2"/>
  <c r="BB346" i="2"/>
  <c r="AL346" i="2"/>
  <c r="BN346" i="2"/>
  <c r="BD346" i="2"/>
  <c r="AN346" i="2"/>
  <c r="AD346" i="2"/>
  <c r="AP346" i="2"/>
  <c r="BJ346" i="2"/>
  <c r="AH346" i="2"/>
  <c r="AV346" i="2"/>
  <c r="BF346" i="2"/>
  <c r="AF346" i="2"/>
  <c r="AT346" i="2"/>
  <c r="AX346" i="2"/>
  <c r="BF342" i="2"/>
  <c r="AP342" i="2"/>
  <c r="AF342" i="2"/>
  <c r="BJ342" i="2"/>
  <c r="AV342" i="2"/>
  <c r="AH342" i="2"/>
  <c r="BL342" i="2"/>
  <c r="AL342" i="2"/>
  <c r="BN342" i="2"/>
  <c r="BD342" i="2"/>
  <c r="AD342" i="2"/>
  <c r="AN342" i="2"/>
  <c r="BB342" i="2"/>
  <c r="AT342" i="2"/>
  <c r="AX342" i="2"/>
  <c r="BN274" i="2"/>
  <c r="BD274" i="2"/>
  <c r="AT274" i="2"/>
  <c r="BF274" i="2"/>
  <c r="AV274" i="2"/>
  <c r="AD274" i="2"/>
  <c r="BL274" i="2"/>
  <c r="AH274" i="2"/>
  <c r="AX274" i="2"/>
  <c r="BJ274" i="2"/>
  <c r="AF274" i="2"/>
  <c r="BB274" i="2"/>
  <c r="AN274" i="2"/>
  <c r="AP274" i="2"/>
  <c r="AL274" i="2"/>
  <c r="BL242" i="2"/>
  <c r="AX242" i="2"/>
  <c r="AN242" i="2"/>
  <c r="AD242" i="2"/>
  <c r="BB242" i="2"/>
  <c r="AP242" i="2"/>
  <c r="AF242" i="2"/>
  <c r="AV242" i="2"/>
  <c r="BD242" i="2"/>
  <c r="AH242" i="2"/>
  <c r="AT242" i="2"/>
  <c r="AL242" i="2"/>
  <c r="BF242" i="2"/>
  <c r="BJ242" i="2"/>
  <c r="BN242" i="2"/>
  <c r="BD206" i="2"/>
  <c r="AT206" i="2"/>
  <c r="AH206" i="2"/>
  <c r="BF206" i="2"/>
  <c r="AV206" i="2"/>
  <c r="AL206" i="2"/>
  <c r="AN206" i="2"/>
  <c r="AP206" i="2"/>
  <c r="BB206" i="2"/>
  <c r="AF206" i="2"/>
  <c r="AD206" i="2"/>
  <c r="AX206" i="2"/>
  <c r="BJ206" i="2"/>
  <c r="BL206" i="2"/>
  <c r="BN206" i="2"/>
  <c r="BJ188" i="2"/>
  <c r="AV188" i="2"/>
  <c r="AH188" i="2"/>
  <c r="BL188" i="2"/>
  <c r="BB188" i="2"/>
  <c r="AL188" i="2"/>
  <c r="BN188" i="2"/>
  <c r="AN188" i="2"/>
  <c r="AP188" i="2"/>
  <c r="BF188" i="2"/>
  <c r="AF188" i="2"/>
  <c r="AD188" i="2"/>
  <c r="BD188" i="2"/>
  <c r="AT188" i="2"/>
  <c r="AX188" i="2"/>
  <c r="BF176" i="2"/>
  <c r="AV176" i="2"/>
  <c r="AL176" i="2"/>
  <c r="BL176" i="2"/>
  <c r="AX176" i="2"/>
  <c r="AN176" i="2"/>
  <c r="AD176" i="2"/>
  <c r="AP176" i="2"/>
  <c r="BD176" i="2"/>
  <c r="AH176" i="2"/>
  <c r="AT176" i="2"/>
  <c r="AF176" i="2"/>
  <c r="BB176" i="2"/>
  <c r="BJ176" i="2"/>
  <c r="BN176" i="2"/>
  <c r="BF157" i="2"/>
  <c r="AN157" i="2"/>
  <c r="AD157" i="2"/>
  <c r="BJ157" i="2"/>
  <c r="AP157" i="2"/>
  <c r="AF157" i="2"/>
  <c r="BL157" i="2"/>
  <c r="AH157" i="2"/>
  <c r="AL157" i="2"/>
  <c r="BD157" i="2"/>
  <c r="BN157" i="2"/>
  <c r="BB157" i="2"/>
  <c r="AX157" i="2"/>
  <c r="AV157" i="2"/>
  <c r="AT157" i="2"/>
  <c r="BJ114" i="2"/>
  <c r="AT114" i="2"/>
  <c r="AH114" i="2"/>
  <c r="BL114" i="2"/>
  <c r="BB114" i="2"/>
  <c r="AL114" i="2"/>
  <c r="BN114" i="2"/>
  <c r="AN114" i="2"/>
  <c r="AP114" i="2"/>
  <c r="BF114" i="2"/>
  <c r="AF114" i="2"/>
  <c r="AD114" i="2"/>
  <c r="BD114" i="2"/>
  <c r="AV114" i="2"/>
  <c r="AX114" i="2"/>
  <c r="BN110" i="2"/>
  <c r="BD110" i="2"/>
  <c r="AN110" i="2"/>
  <c r="AD110" i="2"/>
  <c r="BF110" i="2"/>
  <c r="AP110" i="2"/>
  <c r="AF110" i="2"/>
  <c r="BL110" i="2"/>
  <c r="AL110" i="2"/>
  <c r="AV110" i="2"/>
  <c r="BJ110" i="2"/>
  <c r="AH110" i="2"/>
  <c r="BB110" i="2"/>
  <c r="AT110" i="2"/>
  <c r="AX110" i="2"/>
  <c r="BF89" i="2"/>
  <c r="AP89" i="2"/>
  <c r="AF89" i="2"/>
  <c r="BJ89" i="2"/>
  <c r="AV89" i="2"/>
  <c r="AH89" i="2"/>
  <c r="BN89" i="2"/>
  <c r="BD89" i="2"/>
  <c r="AN89" i="2"/>
  <c r="AD89" i="2"/>
  <c r="BL89" i="2"/>
  <c r="AL89" i="2"/>
  <c r="BB89" i="2"/>
  <c r="AT89" i="2"/>
  <c r="AX89" i="2"/>
  <c r="BF99" i="2"/>
  <c r="AP99" i="2"/>
  <c r="AF99" i="2"/>
  <c r="BJ99" i="2"/>
  <c r="AV99" i="2"/>
  <c r="AH99" i="2"/>
  <c r="BN99" i="2"/>
  <c r="AN99" i="2"/>
  <c r="BL99" i="2"/>
  <c r="AL99" i="2"/>
  <c r="BB99" i="2"/>
  <c r="AD99" i="2"/>
  <c r="BD99" i="2"/>
  <c r="AX99" i="2"/>
  <c r="AT99" i="2"/>
  <c r="BL86" i="2"/>
  <c r="BB86" i="2"/>
  <c r="AL86" i="2"/>
  <c r="BN86" i="2"/>
  <c r="AN86" i="2"/>
  <c r="BJ86" i="2"/>
  <c r="AT86" i="2"/>
  <c r="AH86" i="2"/>
  <c r="BD86" i="2"/>
  <c r="AD86" i="2"/>
  <c r="AF86" i="2"/>
  <c r="BF86" i="2"/>
  <c r="AP86" i="2"/>
  <c r="AX86" i="2"/>
  <c r="AV86" i="2"/>
  <c r="BF77" i="2"/>
  <c r="AP77" i="2"/>
  <c r="AF77" i="2"/>
  <c r="AV77" i="2"/>
  <c r="BN77" i="2"/>
  <c r="BD77" i="2"/>
  <c r="AN77" i="2"/>
  <c r="AD77" i="2"/>
  <c r="BJ77" i="2"/>
  <c r="AH77" i="2"/>
  <c r="AL77" i="2"/>
  <c r="BB77" i="2"/>
  <c r="BL77" i="2"/>
  <c r="AT77" i="2"/>
  <c r="AX77" i="2"/>
  <c r="BL254" i="2"/>
  <c r="BB254" i="2"/>
  <c r="AL254" i="2"/>
  <c r="BN254" i="2"/>
  <c r="BD254" i="2"/>
  <c r="AN254" i="2"/>
  <c r="AD254" i="2"/>
  <c r="BJ254" i="2"/>
  <c r="AH254" i="2"/>
  <c r="AP254" i="2"/>
  <c r="BF254" i="2"/>
  <c r="AF254" i="2"/>
  <c r="AV254" i="2"/>
  <c r="AT254" i="2"/>
  <c r="AX254" i="2"/>
  <c r="BB384" i="2"/>
  <c r="AP384" i="2"/>
  <c r="AF384" i="2"/>
  <c r="BD384" i="2"/>
  <c r="AT384" i="2"/>
  <c r="AH384" i="2"/>
  <c r="AV384" i="2"/>
  <c r="AX384" i="2"/>
  <c r="AD384" i="2"/>
  <c r="BL384" i="2"/>
  <c r="AN384" i="2"/>
  <c r="AL384" i="2"/>
  <c r="BF384" i="2"/>
  <c r="BN384" i="2"/>
  <c r="BJ384" i="2"/>
  <c r="BL379" i="2"/>
  <c r="BB379" i="2"/>
  <c r="AH379" i="2"/>
  <c r="BN379" i="2"/>
  <c r="BD379" i="2"/>
  <c r="AL379" i="2"/>
  <c r="BJ379" i="2"/>
  <c r="AF379" i="2"/>
  <c r="AN379" i="2"/>
  <c r="BF379" i="2"/>
  <c r="AD379" i="2"/>
  <c r="AP379" i="2"/>
  <c r="AT379" i="2"/>
  <c r="AX379" i="2"/>
  <c r="AV379" i="2"/>
  <c r="BF368" i="2"/>
  <c r="AV368" i="2"/>
  <c r="AD368" i="2"/>
  <c r="BJ368" i="2"/>
  <c r="AX368" i="2"/>
  <c r="AF368" i="2"/>
  <c r="BN368" i="2"/>
  <c r="AT368" i="2"/>
  <c r="BB368" i="2"/>
  <c r="BL368" i="2"/>
  <c r="AH368" i="2"/>
  <c r="BD368" i="2"/>
  <c r="AN368" i="2"/>
  <c r="AL368" i="2"/>
  <c r="AP368" i="2"/>
  <c r="BJ359" i="2"/>
  <c r="AX359" i="2"/>
  <c r="AN359" i="2"/>
  <c r="BL359" i="2"/>
  <c r="BB359" i="2"/>
  <c r="AP359" i="2"/>
  <c r="AV359" i="2"/>
  <c r="BD359" i="2"/>
  <c r="BN359" i="2"/>
  <c r="AT359" i="2"/>
  <c r="AL359" i="2"/>
  <c r="BF359" i="2"/>
  <c r="AF359" i="2"/>
  <c r="AD359" i="2"/>
  <c r="AH359" i="2"/>
  <c r="BF347" i="2"/>
  <c r="AV347" i="2"/>
  <c r="AD347" i="2"/>
  <c r="BJ347" i="2"/>
  <c r="AX347" i="2"/>
  <c r="AF347" i="2"/>
  <c r="BB347" i="2"/>
  <c r="BN347" i="2"/>
  <c r="AT347" i="2"/>
  <c r="BD347" i="2"/>
  <c r="BL347" i="2"/>
  <c r="AH347" i="2"/>
  <c r="AN347" i="2"/>
  <c r="AP347" i="2"/>
  <c r="AL347" i="2"/>
  <c r="BL343" i="2"/>
  <c r="BB343" i="2"/>
  <c r="AL343" i="2"/>
  <c r="BN343" i="2"/>
  <c r="BD343" i="2"/>
  <c r="AN343" i="2"/>
  <c r="AD343" i="2"/>
  <c r="BJ343" i="2"/>
  <c r="AH343" i="2"/>
  <c r="AP343" i="2"/>
  <c r="BF343" i="2"/>
  <c r="AF343" i="2"/>
  <c r="AV343" i="2"/>
  <c r="AT343" i="2"/>
  <c r="AX343" i="2"/>
  <c r="BF218" i="2"/>
  <c r="AV218" i="2"/>
  <c r="AL218" i="2"/>
  <c r="AX218" i="2"/>
  <c r="AN218" i="2"/>
  <c r="AD218" i="2"/>
  <c r="BD218" i="2"/>
  <c r="AH218" i="2"/>
  <c r="BB218" i="2"/>
  <c r="AF218" i="2"/>
  <c r="AP218" i="2"/>
  <c r="AT218" i="2"/>
  <c r="BL218" i="2"/>
  <c r="BN218" i="2"/>
  <c r="BJ218" i="2"/>
  <c r="BJ293" i="2"/>
  <c r="AT293" i="2"/>
  <c r="AH293" i="2"/>
  <c r="BL293" i="2"/>
  <c r="BB293" i="2"/>
  <c r="AL293" i="2"/>
  <c r="AP293" i="2"/>
  <c r="BD293" i="2"/>
  <c r="BN293" i="2"/>
  <c r="AN293" i="2"/>
  <c r="AD293" i="2"/>
  <c r="AF293" i="2"/>
  <c r="BF293" i="2"/>
  <c r="AV293" i="2"/>
  <c r="AX293" i="2"/>
  <c r="BD207" i="2"/>
  <c r="AT207" i="2"/>
  <c r="AH207" i="2"/>
  <c r="BF207" i="2"/>
  <c r="AV207" i="2"/>
  <c r="AL207" i="2"/>
  <c r="AX207" i="2"/>
  <c r="AD207" i="2"/>
  <c r="BB207" i="2"/>
  <c r="AP207" i="2"/>
  <c r="AF207" i="2"/>
  <c r="AN207" i="2"/>
  <c r="BL207" i="2"/>
  <c r="BJ207" i="2"/>
  <c r="BN207" i="2"/>
  <c r="BJ189" i="2"/>
  <c r="AT189" i="2"/>
  <c r="AH189" i="2"/>
  <c r="BL189" i="2"/>
  <c r="BB189" i="2"/>
  <c r="AL189" i="2"/>
  <c r="BF189" i="2"/>
  <c r="AF189" i="2"/>
  <c r="AN189" i="2"/>
  <c r="BD189" i="2"/>
  <c r="AD189" i="2"/>
  <c r="BN189" i="2"/>
  <c r="AP189" i="2"/>
  <c r="AV189" i="2"/>
  <c r="AX189" i="2"/>
  <c r="BD177" i="2"/>
  <c r="AT177" i="2"/>
  <c r="AH177" i="2"/>
  <c r="BF177" i="2"/>
  <c r="AV177" i="2"/>
  <c r="AL177" i="2"/>
  <c r="AX177" i="2"/>
  <c r="AD177" i="2"/>
  <c r="BB177" i="2"/>
  <c r="AP177" i="2"/>
  <c r="AF177" i="2"/>
  <c r="AN177" i="2"/>
  <c r="BJ177" i="2"/>
  <c r="BL177" i="2"/>
  <c r="BN177" i="2"/>
  <c r="BL159" i="2"/>
  <c r="BB159" i="2"/>
  <c r="AL159" i="2"/>
  <c r="BN159" i="2"/>
  <c r="BD159" i="2"/>
  <c r="AN159" i="2"/>
  <c r="AD159" i="2"/>
  <c r="BJ159" i="2"/>
  <c r="AH159" i="2"/>
  <c r="AP159" i="2"/>
  <c r="BF159" i="2"/>
  <c r="AF159" i="2"/>
  <c r="AV159" i="2"/>
  <c r="AT159" i="2"/>
  <c r="AX159" i="2"/>
  <c r="BJ100" i="2"/>
  <c r="AT100" i="2"/>
  <c r="AH100" i="2"/>
  <c r="BL100" i="2"/>
  <c r="BB100" i="2"/>
  <c r="AL100" i="2"/>
  <c r="BN100" i="2"/>
  <c r="AN100" i="2"/>
  <c r="BF100" i="2"/>
  <c r="AF100" i="2"/>
  <c r="AP100" i="2"/>
  <c r="AD100" i="2"/>
  <c r="BD100" i="2"/>
  <c r="AX100" i="2"/>
  <c r="AV100" i="2"/>
  <c r="BL26" i="2"/>
  <c r="BB26" i="2"/>
  <c r="AP26" i="2"/>
  <c r="BN26" i="2"/>
  <c r="BD26" i="2"/>
  <c r="BJ26" i="2"/>
  <c r="AX26" i="2"/>
  <c r="AN26" i="2"/>
  <c r="AT26" i="2"/>
  <c r="AV26" i="2"/>
  <c r="BF26" i="2"/>
  <c r="AL26" i="2"/>
  <c r="AD26" i="2"/>
  <c r="AF26" i="2"/>
  <c r="AH26" i="2"/>
  <c r="BN255" i="2"/>
  <c r="BD255" i="2"/>
  <c r="AN255" i="2"/>
  <c r="AD255" i="2"/>
  <c r="BF255" i="2"/>
  <c r="AP255" i="2"/>
  <c r="AF255" i="2"/>
  <c r="BL255" i="2"/>
  <c r="AL255" i="2"/>
  <c r="AV255" i="2"/>
  <c r="BJ255" i="2"/>
  <c r="AH255" i="2"/>
  <c r="BB255" i="2"/>
  <c r="AT255" i="2"/>
  <c r="AX255" i="2"/>
  <c r="BD458" i="2"/>
  <c r="AT458" i="2"/>
  <c r="AH458" i="2"/>
  <c r="BF458" i="2"/>
  <c r="AV458" i="2"/>
  <c r="AL458" i="2"/>
  <c r="BB458" i="2"/>
  <c r="AF458" i="2"/>
  <c r="AX458" i="2"/>
  <c r="AD458" i="2"/>
  <c r="AP458" i="2"/>
  <c r="AN458" i="2"/>
  <c r="BL458" i="2"/>
  <c r="BJ458" i="2"/>
  <c r="BN458" i="2"/>
  <c r="BJ444" i="2"/>
  <c r="AP444" i="2"/>
  <c r="AF444" i="2"/>
  <c r="BL444" i="2"/>
  <c r="AT444" i="2"/>
  <c r="AH444" i="2"/>
  <c r="AV444" i="2"/>
  <c r="AN444" i="2"/>
  <c r="AL444" i="2"/>
  <c r="AX444" i="2"/>
  <c r="BN444" i="2"/>
  <c r="AD444" i="2"/>
  <c r="BD444" i="2"/>
  <c r="BB444" i="2"/>
  <c r="BF444" i="2"/>
  <c r="BN439" i="2"/>
  <c r="AV439" i="2"/>
  <c r="AL439" i="2"/>
  <c r="AX439" i="2"/>
  <c r="AN439" i="2"/>
  <c r="AD439" i="2"/>
  <c r="BL439" i="2"/>
  <c r="AH439" i="2"/>
  <c r="BJ439" i="2"/>
  <c r="AF439" i="2"/>
  <c r="AP439" i="2"/>
  <c r="AT439" i="2"/>
  <c r="BD439" i="2"/>
  <c r="BB439" i="2"/>
  <c r="BF439" i="2"/>
  <c r="BN433" i="2"/>
  <c r="AV433" i="2"/>
  <c r="AL433" i="2"/>
  <c r="AX433" i="2"/>
  <c r="AN433" i="2"/>
  <c r="AD433" i="2"/>
  <c r="BL433" i="2"/>
  <c r="AH433" i="2"/>
  <c r="BJ433" i="2"/>
  <c r="AF433" i="2"/>
  <c r="AP433" i="2"/>
  <c r="AT433" i="2"/>
  <c r="BB433" i="2"/>
  <c r="BD433" i="2"/>
  <c r="BF433" i="2"/>
  <c r="BJ429" i="2"/>
  <c r="AP429" i="2"/>
  <c r="AF429" i="2"/>
  <c r="BL429" i="2"/>
  <c r="AT429" i="2"/>
  <c r="AH429" i="2"/>
  <c r="BN429" i="2"/>
  <c r="AL429" i="2"/>
  <c r="AX429" i="2"/>
  <c r="AD429" i="2"/>
  <c r="AV429" i="2"/>
  <c r="AN429" i="2"/>
  <c r="BD429" i="2"/>
  <c r="BF429" i="2"/>
  <c r="BB429" i="2"/>
  <c r="BL424" i="2"/>
  <c r="AV424" i="2"/>
  <c r="AL424" i="2"/>
  <c r="BN424" i="2"/>
  <c r="AX424" i="2"/>
  <c r="AN424" i="2"/>
  <c r="AD424" i="2"/>
  <c r="BB424" i="2"/>
  <c r="AF424" i="2"/>
  <c r="AT424" i="2"/>
  <c r="AH424" i="2"/>
  <c r="AP424" i="2"/>
  <c r="BJ424" i="2"/>
  <c r="BF424" i="2"/>
  <c r="BD424" i="2"/>
  <c r="AX419" i="2"/>
  <c r="AN419" i="2"/>
  <c r="AD419" i="2"/>
  <c r="BB419" i="2"/>
  <c r="AP419" i="2"/>
  <c r="AF419" i="2"/>
  <c r="AV419" i="2"/>
  <c r="AT419" i="2"/>
  <c r="AL419" i="2"/>
  <c r="BD419" i="2"/>
  <c r="BF419" i="2"/>
  <c r="AH419" i="2"/>
  <c r="BL419" i="2"/>
  <c r="BJ419" i="2"/>
  <c r="BN419" i="2"/>
  <c r="BB414" i="2"/>
  <c r="AP414" i="2"/>
  <c r="AF414" i="2"/>
  <c r="BD414" i="2"/>
  <c r="AT414" i="2"/>
  <c r="AH414" i="2"/>
  <c r="BF414" i="2"/>
  <c r="AL414" i="2"/>
  <c r="AX414" i="2"/>
  <c r="AD414" i="2"/>
  <c r="AV414" i="2"/>
  <c r="AN414" i="2"/>
  <c r="BL414" i="2"/>
  <c r="BJ414" i="2"/>
  <c r="BN414" i="2"/>
  <c r="AX409" i="2"/>
  <c r="AN409" i="2"/>
  <c r="AD409" i="2"/>
  <c r="BB409" i="2"/>
  <c r="AP409" i="2"/>
  <c r="AF409" i="2"/>
  <c r="AV409" i="2"/>
  <c r="AT409" i="2"/>
  <c r="AH409" i="2"/>
  <c r="AL409" i="2"/>
  <c r="BD409" i="2"/>
  <c r="BF409" i="2"/>
  <c r="BL409" i="2"/>
  <c r="BN409" i="2"/>
  <c r="BJ409" i="2"/>
  <c r="BD404" i="2"/>
  <c r="AT404" i="2"/>
  <c r="AH404" i="2"/>
  <c r="BF404" i="2"/>
  <c r="AV404" i="2"/>
  <c r="AL404" i="2"/>
  <c r="AX404" i="2"/>
  <c r="AD404" i="2"/>
  <c r="AP404" i="2"/>
  <c r="AN404" i="2"/>
  <c r="BB404" i="2"/>
  <c r="BL404" i="2"/>
  <c r="AF404" i="2"/>
  <c r="BN404" i="2"/>
  <c r="BJ404" i="2"/>
  <c r="BB399" i="2"/>
  <c r="AP399" i="2"/>
  <c r="AF399" i="2"/>
  <c r="BD399" i="2"/>
  <c r="AT399" i="2"/>
  <c r="AH399" i="2"/>
  <c r="BL399" i="2"/>
  <c r="AN399" i="2"/>
  <c r="BF399" i="2"/>
  <c r="AL399" i="2"/>
  <c r="AX399" i="2"/>
  <c r="AV399" i="2"/>
  <c r="AD399" i="2"/>
  <c r="BJ399" i="2"/>
  <c r="BN399" i="2"/>
  <c r="BJ371" i="2"/>
  <c r="AX371" i="2"/>
  <c r="AH371" i="2"/>
  <c r="BL371" i="2"/>
  <c r="BB371" i="2"/>
  <c r="AN371" i="2"/>
  <c r="AV371" i="2"/>
  <c r="BN371" i="2"/>
  <c r="AT371" i="2"/>
  <c r="BF371" i="2"/>
  <c r="AD371" i="2"/>
  <c r="BD371" i="2"/>
  <c r="AF371" i="2"/>
  <c r="AP371" i="2"/>
  <c r="AL371" i="2"/>
  <c r="BF217" i="2"/>
  <c r="AV217" i="2"/>
  <c r="AL217" i="2"/>
  <c r="BD217" i="2"/>
  <c r="AT217" i="2"/>
  <c r="AH217" i="2"/>
  <c r="BB217" i="2"/>
  <c r="AF217" i="2"/>
  <c r="BJ217" i="2"/>
  <c r="AN217" i="2"/>
  <c r="AX217" i="2"/>
  <c r="AD217" i="2"/>
  <c r="AP217" i="2"/>
  <c r="BL217" i="2"/>
  <c r="BN217" i="2"/>
  <c r="BD137" i="2"/>
  <c r="AT137" i="2"/>
  <c r="AH137" i="2"/>
  <c r="BB137" i="2"/>
  <c r="AP137" i="2"/>
  <c r="AF137" i="2"/>
  <c r="AX137" i="2"/>
  <c r="AD137" i="2"/>
  <c r="AV137" i="2"/>
  <c r="BF137" i="2"/>
  <c r="AL137" i="2"/>
  <c r="AN137" i="2"/>
  <c r="BL137" i="2"/>
  <c r="BJ137" i="2"/>
  <c r="BN137" i="2"/>
  <c r="BF336" i="2"/>
  <c r="AV336" i="2"/>
  <c r="BB336" i="2"/>
  <c r="AN336" i="2"/>
  <c r="AD336" i="2"/>
  <c r="BN336" i="2"/>
  <c r="AX336" i="2"/>
  <c r="AL336" i="2"/>
  <c r="BD336" i="2"/>
  <c r="AF336" i="2"/>
  <c r="BL336" i="2"/>
  <c r="AH336" i="2"/>
  <c r="AP336" i="2"/>
  <c r="AT336" i="2"/>
  <c r="BJ336" i="2"/>
  <c r="BF332" i="2"/>
  <c r="AV332" i="2"/>
  <c r="AL332" i="2"/>
  <c r="BD332" i="2"/>
  <c r="AT332" i="2"/>
  <c r="AH332" i="2"/>
  <c r="AP332" i="2"/>
  <c r="AX332" i="2"/>
  <c r="AD332" i="2"/>
  <c r="AN332" i="2"/>
  <c r="AF332" i="2"/>
  <c r="BL332" i="2"/>
  <c r="BB332" i="2"/>
  <c r="BJ332" i="2"/>
  <c r="BN332" i="2"/>
  <c r="BB320" i="2"/>
  <c r="AP320" i="2"/>
  <c r="AF320" i="2"/>
  <c r="BL320" i="2"/>
  <c r="AX320" i="2"/>
  <c r="AN320" i="2"/>
  <c r="AD320" i="2"/>
  <c r="AT320" i="2"/>
  <c r="AV320" i="2"/>
  <c r="AH320" i="2"/>
  <c r="BF320" i="2"/>
  <c r="AL320" i="2"/>
  <c r="BD320" i="2"/>
  <c r="BJ320" i="2"/>
  <c r="BN320" i="2"/>
  <c r="BJ316" i="2"/>
  <c r="AX316" i="2"/>
  <c r="AN316" i="2"/>
  <c r="BF316" i="2"/>
  <c r="AV316" i="2"/>
  <c r="AL316" i="2"/>
  <c r="BD316" i="2"/>
  <c r="BL316" i="2"/>
  <c r="AP316" i="2"/>
  <c r="BN316" i="2"/>
  <c r="AT316" i="2"/>
  <c r="BB316" i="2"/>
  <c r="AF316" i="2"/>
  <c r="AH316" i="2"/>
  <c r="AD316" i="2"/>
  <c r="BD312" i="2"/>
  <c r="AT312" i="2"/>
  <c r="AH312" i="2"/>
  <c r="BF312" i="2"/>
  <c r="AP312" i="2"/>
  <c r="AD312" i="2"/>
  <c r="BL312" i="2"/>
  <c r="AV312" i="2"/>
  <c r="AF312" i="2"/>
  <c r="BB312" i="2"/>
  <c r="AX312" i="2"/>
  <c r="AL312" i="2"/>
  <c r="AN312" i="2"/>
  <c r="BJ312" i="2"/>
  <c r="BN312" i="2"/>
  <c r="BF302" i="2"/>
  <c r="AV302" i="2"/>
  <c r="AL302" i="2"/>
  <c r="BN302" i="2"/>
  <c r="BB302" i="2"/>
  <c r="AN302" i="2"/>
  <c r="BD302" i="2"/>
  <c r="AP302" i="2"/>
  <c r="AX302" i="2"/>
  <c r="AT302" i="2"/>
  <c r="BJ302" i="2"/>
  <c r="AH302" i="2"/>
  <c r="BL302" i="2"/>
  <c r="AF302" i="2"/>
  <c r="AD302" i="2"/>
  <c r="BF298" i="2"/>
  <c r="AV298" i="2"/>
  <c r="AL298" i="2"/>
  <c r="BD298" i="2"/>
  <c r="AP298" i="2"/>
  <c r="AD298" i="2"/>
  <c r="AT298" i="2"/>
  <c r="AF298" i="2"/>
  <c r="AN298" i="2"/>
  <c r="AH298" i="2"/>
  <c r="BB298" i="2"/>
  <c r="AX298" i="2"/>
  <c r="BL298" i="2"/>
  <c r="BJ298" i="2"/>
  <c r="BN298" i="2"/>
  <c r="BJ281" i="2"/>
  <c r="AX281" i="2"/>
  <c r="AF281" i="2"/>
  <c r="BL281" i="2"/>
  <c r="BB281" i="2"/>
  <c r="AH281" i="2"/>
  <c r="AV281" i="2"/>
  <c r="BN281" i="2"/>
  <c r="AT281" i="2"/>
  <c r="BF281" i="2"/>
  <c r="BD281" i="2"/>
  <c r="AD281" i="2"/>
  <c r="AN281" i="2"/>
  <c r="AL281" i="2"/>
  <c r="AP281" i="2"/>
  <c r="BJ278" i="2"/>
  <c r="AX278" i="2"/>
  <c r="AH278" i="2"/>
  <c r="BL278" i="2"/>
  <c r="BB278" i="2"/>
  <c r="AN278" i="2"/>
  <c r="BN278" i="2"/>
  <c r="AT278" i="2"/>
  <c r="BF278" i="2"/>
  <c r="AF278" i="2"/>
  <c r="AD278" i="2"/>
  <c r="AV278" i="2"/>
  <c r="BD278" i="2"/>
  <c r="AP278" i="2"/>
  <c r="AL278" i="2"/>
  <c r="BB286" i="2"/>
  <c r="AP286" i="2"/>
  <c r="AF286" i="2"/>
  <c r="BD286" i="2"/>
  <c r="AT286" i="2"/>
  <c r="AH286" i="2"/>
  <c r="BL286" i="2"/>
  <c r="AN286" i="2"/>
  <c r="BF286" i="2"/>
  <c r="AL286" i="2"/>
  <c r="AV286" i="2"/>
  <c r="AX286" i="2"/>
  <c r="AD286" i="2"/>
  <c r="BN286" i="2"/>
  <c r="BJ286" i="2"/>
  <c r="BL282" i="2"/>
  <c r="AX282" i="2"/>
  <c r="AN282" i="2"/>
  <c r="AD282" i="2"/>
  <c r="BB282" i="2"/>
  <c r="AP282" i="2"/>
  <c r="AF282" i="2"/>
  <c r="AV282" i="2"/>
  <c r="AT282" i="2"/>
  <c r="BD282" i="2"/>
  <c r="AL282" i="2"/>
  <c r="BF282" i="2"/>
  <c r="AH282" i="2"/>
  <c r="BJ282" i="2"/>
  <c r="BN282" i="2"/>
  <c r="BB265" i="2"/>
  <c r="AP265" i="2"/>
  <c r="AF265" i="2"/>
  <c r="BD265" i="2"/>
  <c r="AT265" i="2"/>
  <c r="AH265" i="2"/>
  <c r="AN265" i="2"/>
  <c r="BF265" i="2"/>
  <c r="AL265" i="2"/>
  <c r="AX265" i="2"/>
  <c r="AV265" i="2"/>
  <c r="AD265" i="2"/>
  <c r="BL265" i="2"/>
  <c r="BJ265" i="2"/>
  <c r="BN265" i="2"/>
  <c r="BJ247" i="2"/>
  <c r="AX247" i="2"/>
  <c r="AN247" i="2"/>
  <c r="AD247" i="2"/>
  <c r="BF247" i="2"/>
  <c r="AV247" i="2"/>
  <c r="AL247" i="2"/>
  <c r="BD247" i="2"/>
  <c r="AH247" i="2"/>
  <c r="BL247" i="2"/>
  <c r="BB247" i="2"/>
  <c r="AF247" i="2"/>
  <c r="AP247" i="2"/>
  <c r="AT247" i="2"/>
  <c r="BN247" i="2"/>
  <c r="BF185" i="2"/>
  <c r="AV185" i="2"/>
  <c r="AL185" i="2"/>
  <c r="BN185" i="2"/>
  <c r="BD185" i="2"/>
  <c r="AT185" i="2"/>
  <c r="BB185" i="2"/>
  <c r="BJ185" i="2"/>
  <c r="AN185" i="2"/>
  <c r="AX185" i="2"/>
  <c r="BL185" i="2"/>
  <c r="AP185" i="2"/>
  <c r="AF185" i="2"/>
  <c r="AD185" i="2"/>
  <c r="AH185" i="2"/>
  <c r="BB192" i="2"/>
  <c r="AP192" i="2"/>
  <c r="AF192" i="2"/>
  <c r="BL192" i="2"/>
  <c r="AX192" i="2"/>
  <c r="AN192" i="2"/>
  <c r="AD192" i="2"/>
  <c r="AT192" i="2"/>
  <c r="AV192" i="2"/>
  <c r="BF192" i="2"/>
  <c r="AL192" i="2"/>
  <c r="BD192" i="2"/>
  <c r="AH192" i="2"/>
  <c r="BJ192" i="2"/>
  <c r="BN192" i="2"/>
  <c r="BJ166" i="2"/>
  <c r="AV166" i="2"/>
  <c r="AH166" i="2"/>
  <c r="BF166" i="2"/>
  <c r="AP166" i="2"/>
  <c r="AF166" i="2"/>
  <c r="BL166" i="2"/>
  <c r="AL166" i="2"/>
  <c r="BN166" i="2"/>
  <c r="AN166" i="2"/>
  <c r="BD166" i="2"/>
  <c r="AD166" i="2"/>
  <c r="BB166" i="2"/>
  <c r="AT166" i="2"/>
  <c r="AX166" i="2"/>
  <c r="AX162" i="2"/>
  <c r="AN162" i="2"/>
  <c r="AD162" i="2"/>
  <c r="BF162" i="2"/>
  <c r="AV162" i="2"/>
  <c r="AL162" i="2"/>
  <c r="BD162" i="2"/>
  <c r="AH162" i="2"/>
  <c r="AP162" i="2"/>
  <c r="BB162" i="2"/>
  <c r="AF162" i="2"/>
  <c r="AT162" i="2"/>
  <c r="BL162" i="2"/>
  <c r="BJ162" i="2"/>
  <c r="BN162" i="2"/>
  <c r="AX202" i="2"/>
  <c r="AN202" i="2"/>
  <c r="AD202" i="2"/>
  <c r="BF202" i="2"/>
  <c r="AV202" i="2"/>
  <c r="AL202" i="2"/>
  <c r="AP202" i="2"/>
  <c r="BD202" i="2"/>
  <c r="AH202" i="2"/>
  <c r="AT202" i="2"/>
  <c r="BB202" i="2"/>
  <c r="AF202" i="2"/>
  <c r="BL202" i="2"/>
  <c r="BN202" i="2"/>
  <c r="BJ202" i="2"/>
  <c r="BN106" i="2"/>
  <c r="BD106" i="2"/>
  <c r="AN106" i="2"/>
  <c r="AD106" i="2"/>
  <c r="BL106" i="2"/>
  <c r="BB106" i="2"/>
  <c r="AL106" i="2"/>
  <c r="AV106" i="2"/>
  <c r="AP106" i="2"/>
  <c r="BJ106" i="2"/>
  <c r="BF106" i="2"/>
  <c r="AF106" i="2"/>
  <c r="AH106" i="2"/>
  <c r="AX106" i="2"/>
  <c r="AT106" i="2"/>
  <c r="BF149" i="2"/>
  <c r="AV149" i="2"/>
  <c r="AF149" i="2"/>
  <c r="BN149" i="2"/>
  <c r="BD149" i="2"/>
  <c r="AT149" i="2"/>
  <c r="AD149" i="2"/>
  <c r="BB149" i="2"/>
  <c r="BJ149" i="2"/>
  <c r="AH149" i="2"/>
  <c r="AX149" i="2"/>
  <c r="BL149" i="2"/>
  <c r="AN149" i="2"/>
  <c r="AP149" i="2"/>
  <c r="AL149" i="2"/>
  <c r="BF133" i="2"/>
  <c r="AV133" i="2"/>
  <c r="AL133" i="2"/>
  <c r="BD133" i="2"/>
  <c r="AT133" i="2"/>
  <c r="AH133" i="2"/>
  <c r="BL133" i="2"/>
  <c r="AN133" i="2"/>
  <c r="BB133" i="2"/>
  <c r="AF133" i="2"/>
  <c r="AX133" i="2"/>
  <c r="BN133" i="2"/>
  <c r="AP133" i="2"/>
  <c r="AD133" i="2"/>
  <c r="BJ133" i="2"/>
  <c r="BF129" i="2"/>
  <c r="AV129" i="2"/>
  <c r="AD129" i="2"/>
  <c r="BN129" i="2"/>
  <c r="BD129" i="2"/>
  <c r="AT129" i="2"/>
  <c r="BJ129" i="2"/>
  <c r="AF129" i="2"/>
  <c r="BB129" i="2"/>
  <c r="AH129" i="2"/>
  <c r="BL129" i="2"/>
  <c r="AX129" i="2"/>
  <c r="AL129" i="2"/>
  <c r="AN129" i="2"/>
  <c r="AP129" i="2"/>
  <c r="BJ125" i="2"/>
  <c r="AX125" i="2"/>
  <c r="AH125" i="2"/>
  <c r="BF125" i="2"/>
  <c r="AV125" i="2"/>
  <c r="AF125" i="2"/>
  <c r="BN125" i="2"/>
  <c r="AT125" i="2"/>
  <c r="BL125" i="2"/>
  <c r="AN125" i="2"/>
  <c r="AD125" i="2"/>
  <c r="BD125" i="2"/>
  <c r="BB125" i="2"/>
  <c r="AP125" i="2"/>
  <c r="AL125" i="2"/>
  <c r="BN95" i="2"/>
  <c r="BD95" i="2"/>
  <c r="AT95" i="2"/>
  <c r="BL95" i="2"/>
  <c r="BB95" i="2"/>
  <c r="AP95" i="2"/>
  <c r="AV95" i="2"/>
  <c r="BJ95" i="2"/>
  <c r="AN95" i="2"/>
  <c r="AL95" i="2"/>
  <c r="BF95" i="2"/>
  <c r="AX95" i="2"/>
  <c r="AF95" i="2"/>
  <c r="AD95" i="2"/>
  <c r="AH95" i="2"/>
  <c r="BN71" i="2"/>
  <c r="BD71" i="2"/>
  <c r="AT71" i="2"/>
  <c r="BL71" i="2"/>
  <c r="BB71" i="2"/>
  <c r="AP71" i="2"/>
  <c r="BF71" i="2"/>
  <c r="AL71" i="2"/>
  <c r="AX71" i="2"/>
  <c r="AN71" i="2"/>
  <c r="BJ71" i="2"/>
  <c r="AV71" i="2"/>
  <c r="AF71" i="2"/>
  <c r="AD71" i="2"/>
  <c r="AH71" i="2"/>
  <c r="BJ63" i="2"/>
  <c r="AX63" i="2"/>
  <c r="AH63" i="2"/>
  <c r="BF63" i="2"/>
  <c r="AV63" i="2"/>
  <c r="AF63" i="2"/>
  <c r="BN63" i="2"/>
  <c r="AT63" i="2"/>
  <c r="BB63" i="2"/>
  <c r="BD63" i="2"/>
  <c r="AD63" i="2"/>
  <c r="BL63" i="2"/>
  <c r="AN63" i="2"/>
  <c r="AL63" i="2"/>
  <c r="AP63" i="2"/>
  <c r="BJ54" i="2"/>
  <c r="AX54" i="2"/>
  <c r="AH54" i="2"/>
  <c r="BF54" i="2"/>
  <c r="AV54" i="2"/>
  <c r="AF54" i="2"/>
  <c r="BN54" i="2"/>
  <c r="AT54" i="2"/>
  <c r="BB54" i="2"/>
  <c r="AD54" i="2"/>
  <c r="BL54" i="2"/>
  <c r="AN54" i="2"/>
  <c r="BD54" i="2"/>
  <c r="AP54" i="2"/>
  <c r="AL54" i="2"/>
  <c r="BL49" i="2"/>
  <c r="BB49" i="2"/>
  <c r="AN49" i="2"/>
  <c r="BJ49" i="2"/>
  <c r="AX49" i="2"/>
  <c r="AH49" i="2"/>
  <c r="BN49" i="2"/>
  <c r="BD49" i="2"/>
  <c r="BF49" i="2"/>
  <c r="AF49" i="2"/>
  <c r="AT49" i="2"/>
  <c r="AV49" i="2"/>
  <c r="AD49" i="2"/>
  <c r="AP49" i="2"/>
  <c r="AL49" i="2"/>
  <c r="BN41" i="2"/>
  <c r="BD41" i="2"/>
  <c r="AT41" i="2"/>
  <c r="AF41" i="2"/>
  <c r="BL41" i="2"/>
  <c r="BB41" i="2"/>
  <c r="AP41" i="2"/>
  <c r="AN41" i="2"/>
  <c r="AX41" i="2"/>
  <c r="BF41" i="2"/>
  <c r="AL41" i="2"/>
  <c r="BJ41" i="2"/>
  <c r="AV41" i="2"/>
  <c r="AH41" i="2"/>
  <c r="AD41" i="2"/>
  <c r="BL36" i="2"/>
  <c r="AV36" i="2"/>
  <c r="AL36" i="2"/>
  <c r="BJ36" i="2"/>
  <c r="AT36" i="2"/>
  <c r="AH36" i="2"/>
  <c r="AD36" i="2"/>
  <c r="BD36" i="2"/>
  <c r="BN36" i="2"/>
  <c r="AN36" i="2"/>
  <c r="AP36" i="2"/>
  <c r="AX36" i="2"/>
  <c r="AF36" i="2"/>
  <c r="BB36" i="2"/>
  <c r="BF36" i="2"/>
  <c r="BN30" i="2"/>
  <c r="BD30" i="2"/>
  <c r="AT30" i="2"/>
  <c r="AF30" i="2"/>
  <c r="BL30" i="2"/>
  <c r="BB30" i="2"/>
  <c r="AP30" i="2"/>
  <c r="AV30" i="2"/>
  <c r="AX30" i="2"/>
  <c r="BF30" i="2"/>
  <c r="BJ30" i="2"/>
  <c r="AN30" i="2"/>
  <c r="AL30" i="2"/>
  <c r="AD30" i="2"/>
  <c r="AH30" i="2"/>
  <c r="BJ20" i="2"/>
  <c r="AX20" i="2"/>
  <c r="AN20" i="2"/>
  <c r="BF20" i="2"/>
  <c r="AV20" i="2"/>
  <c r="AL20" i="2"/>
  <c r="BD20" i="2"/>
  <c r="BN20" i="2"/>
  <c r="AT20" i="2"/>
  <c r="BB20" i="2"/>
  <c r="BL20" i="2"/>
  <c r="AP20" i="2"/>
  <c r="AF20" i="2"/>
  <c r="AH20" i="2"/>
  <c r="AD20" i="2"/>
  <c r="BF15" i="2"/>
  <c r="AV15" i="2"/>
  <c r="BN15" i="2"/>
  <c r="BD15" i="2"/>
  <c r="AT15" i="2"/>
  <c r="AF15" i="2"/>
  <c r="AL15" i="2"/>
  <c r="BB15" i="2"/>
  <c r="AD15" i="2"/>
  <c r="BJ15" i="2"/>
  <c r="AN15" i="2"/>
  <c r="AP15" i="2"/>
  <c r="AX15" i="2"/>
  <c r="BL15" i="2"/>
  <c r="AH15" i="2"/>
  <c r="BL6" i="2"/>
  <c r="AP6" i="2"/>
  <c r="BJ6" i="2"/>
  <c r="AX6" i="2"/>
  <c r="AN6" i="2"/>
  <c r="BB6" i="2"/>
  <c r="AV6" i="2"/>
  <c r="BD6" i="2"/>
  <c r="AL6" i="2"/>
  <c r="BN6" i="2"/>
  <c r="AT6" i="2"/>
  <c r="BF6" i="2"/>
  <c r="AF6" i="2"/>
  <c r="AD6" i="2"/>
  <c r="AH6" i="2"/>
  <c r="BF259" i="2"/>
  <c r="AN259" i="2"/>
  <c r="AD259" i="2"/>
  <c r="BJ259" i="2"/>
  <c r="AP259" i="2"/>
  <c r="AF259" i="2"/>
  <c r="BB259" i="2"/>
  <c r="BN259" i="2"/>
  <c r="AL259" i="2"/>
  <c r="BD259" i="2"/>
  <c r="BL259" i="2"/>
  <c r="AH259" i="2"/>
  <c r="AV259" i="2"/>
  <c r="AT259" i="2"/>
  <c r="AX259" i="2"/>
  <c r="BF462" i="2"/>
  <c r="AV462" i="2"/>
  <c r="AL462" i="2"/>
  <c r="BL462" i="2"/>
  <c r="AX462" i="2"/>
  <c r="AN462" i="2"/>
  <c r="AD462" i="2"/>
  <c r="AP462" i="2"/>
  <c r="BD462" i="2"/>
  <c r="AH462" i="2"/>
  <c r="AF462" i="2"/>
  <c r="AT462" i="2"/>
  <c r="BB462" i="2"/>
  <c r="BJ462" i="2"/>
  <c r="BN462" i="2"/>
  <c r="BJ445" i="2"/>
  <c r="AP445" i="2"/>
  <c r="AF445" i="2"/>
  <c r="BL445" i="2"/>
  <c r="AT445" i="2"/>
  <c r="AH445" i="2"/>
  <c r="BN445" i="2"/>
  <c r="AL445" i="2"/>
  <c r="AX445" i="2"/>
  <c r="AD445" i="2"/>
  <c r="AV445" i="2"/>
  <c r="AN445" i="2"/>
  <c r="BD445" i="2"/>
  <c r="BB445" i="2"/>
  <c r="BF445" i="2"/>
  <c r="BN440" i="2"/>
  <c r="AV440" i="2"/>
  <c r="AL440" i="2"/>
  <c r="AX440" i="2"/>
  <c r="AN440" i="2"/>
  <c r="AD440" i="2"/>
  <c r="AT440" i="2"/>
  <c r="AP440" i="2"/>
  <c r="AH440" i="2"/>
  <c r="BJ440" i="2"/>
  <c r="AF440" i="2"/>
  <c r="BL440" i="2"/>
  <c r="BD440" i="2"/>
  <c r="BB440" i="2"/>
  <c r="BF440" i="2"/>
  <c r="BL436" i="2"/>
  <c r="AT436" i="2"/>
  <c r="AH436" i="2"/>
  <c r="BN436" i="2"/>
  <c r="AV436" i="2"/>
  <c r="AL436" i="2"/>
  <c r="BJ436" i="2"/>
  <c r="AF436" i="2"/>
  <c r="AX436" i="2"/>
  <c r="AD436" i="2"/>
  <c r="AP436" i="2"/>
  <c r="AN436" i="2"/>
  <c r="BF436" i="2"/>
  <c r="BD436" i="2"/>
  <c r="BB436" i="2"/>
  <c r="BJ430" i="2"/>
  <c r="AP430" i="2"/>
  <c r="AF430" i="2"/>
  <c r="BL430" i="2"/>
  <c r="AT430" i="2"/>
  <c r="AH430" i="2"/>
  <c r="AV430" i="2"/>
  <c r="AN430" i="2"/>
  <c r="BN430" i="2"/>
  <c r="AD430" i="2"/>
  <c r="AL430" i="2"/>
  <c r="AX430" i="2"/>
  <c r="BD430" i="2"/>
  <c r="BB430" i="2"/>
  <c r="BF430" i="2"/>
  <c r="BJ426" i="2"/>
  <c r="AP426" i="2"/>
  <c r="AF426" i="2"/>
  <c r="BL426" i="2"/>
  <c r="AT426" i="2"/>
  <c r="AH426" i="2"/>
  <c r="BN426" i="2"/>
  <c r="AL426" i="2"/>
  <c r="AX426" i="2"/>
  <c r="AD426" i="2"/>
  <c r="AN426" i="2"/>
  <c r="AV426" i="2"/>
  <c r="BD426" i="2"/>
  <c r="BF426" i="2"/>
  <c r="BB426" i="2"/>
  <c r="AX420" i="2"/>
  <c r="AN420" i="2"/>
  <c r="AD420" i="2"/>
  <c r="BB420" i="2"/>
  <c r="AP420" i="2"/>
  <c r="AF420" i="2"/>
  <c r="BF420" i="2"/>
  <c r="AL420" i="2"/>
  <c r="BD420" i="2"/>
  <c r="AH420" i="2"/>
  <c r="AV420" i="2"/>
  <c r="AT420" i="2"/>
  <c r="BL420" i="2"/>
  <c r="BJ420" i="2"/>
  <c r="BN420" i="2"/>
  <c r="BB415" i="2"/>
  <c r="AP415" i="2"/>
  <c r="AF415" i="2"/>
  <c r="BD415" i="2"/>
  <c r="AT415" i="2"/>
  <c r="AH415" i="2"/>
  <c r="AV415" i="2"/>
  <c r="AN415" i="2"/>
  <c r="AD415" i="2"/>
  <c r="AL415" i="2"/>
  <c r="AX415" i="2"/>
  <c r="BF415" i="2"/>
  <c r="BL415" i="2"/>
  <c r="BJ415" i="2"/>
  <c r="BN415" i="2"/>
  <c r="AX410" i="2"/>
  <c r="AN410" i="2"/>
  <c r="AD410" i="2"/>
  <c r="BB410" i="2"/>
  <c r="AP410" i="2"/>
  <c r="AF410" i="2"/>
  <c r="BF410" i="2"/>
  <c r="AL410" i="2"/>
  <c r="BD410" i="2"/>
  <c r="AH410" i="2"/>
  <c r="AT410" i="2"/>
  <c r="AV410" i="2"/>
  <c r="BL410" i="2"/>
  <c r="BN410" i="2"/>
  <c r="BJ410" i="2"/>
  <c r="BB405" i="2"/>
  <c r="AP405" i="2"/>
  <c r="AF405" i="2"/>
  <c r="BD405" i="2"/>
  <c r="AT405" i="2"/>
  <c r="AH405" i="2"/>
  <c r="BF405" i="2"/>
  <c r="AL405" i="2"/>
  <c r="AX405" i="2"/>
  <c r="AD405" i="2"/>
  <c r="AV405" i="2"/>
  <c r="AN405" i="2"/>
  <c r="BL405" i="2"/>
  <c r="BN405" i="2"/>
  <c r="BJ405" i="2"/>
  <c r="AX400" i="2"/>
  <c r="AN400" i="2"/>
  <c r="AD400" i="2"/>
  <c r="BB400" i="2"/>
  <c r="AP400" i="2"/>
  <c r="AF400" i="2"/>
  <c r="AV400" i="2"/>
  <c r="AT400" i="2"/>
  <c r="BF400" i="2"/>
  <c r="AH400" i="2"/>
  <c r="AL400" i="2"/>
  <c r="BD400" i="2"/>
  <c r="BL400" i="2"/>
  <c r="BN400" i="2"/>
  <c r="BJ400" i="2"/>
  <c r="BN372" i="2"/>
  <c r="BD372" i="2"/>
  <c r="AT372" i="2"/>
  <c r="AD372" i="2"/>
  <c r="BF372" i="2"/>
  <c r="AV372" i="2"/>
  <c r="AF372" i="2"/>
  <c r="BB372" i="2"/>
  <c r="AX372" i="2"/>
  <c r="BJ372" i="2"/>
  <c r="BL372" i="2"/>
  <c r="AL372" i="2"/>
  <c r="AH372" i="2"/>
  <c r="AN372" i="2"/>
  <c r="AP372" i="2"/>
  <c r="BD43" i="2"/>
  <c r="AT43" i="2"/>
  <c r="AH43" i="2"/>
  <c r="BB43" i="2"/>
  <c r="AP43" i="2"/>
  <c r="AF43" i="2"/>
  <c r="AD43" i="2"/>
  <c r="AV43" i="2"/>
  <c r="AX43" i="2"/>
  <c r="BF43" i="2"/>
  <c r="AL43" i="2"/>
  <c r="AN43" i="2"/>
  <c r="BL43" i="2"/>
  <c r="BN43" i="2"/>
  <c r="BJ43" i="2"/>
  <c r="BD337" i="2"/>
  <c r="AT337" i="2"/>
  <c r="AH337" i="2"/>
  <c r="BF337" i="2"/>
  <c r="AV337" i="2"/>
  <c r="AL337" i="2"/>
  <c r="BB337" i="2"/>
  <c r="AF337" i="2"/>
  <c r="AX337" i="2"/>
  <c r="AD337" i="2"/>
  <c r="AP337" i="2"/>
  <c r="AN337" i="2"/>
  <c r="BL337" i="2"/>
  <c r="BJ337" i="2"/>
  <c r="BN337" i="2"/>
  <c r="BD333" i="2"/>
  <c r="AT333" i="2"/>
  <c r="AH333" i="2"/>
  <c r="BB333" i="2"/>
  <c r="AP333" i="2"/>
  <c r="AF333" i="2"/>
  <c r="AX333" i="2"/>
  <c r="AD333" i="2"/>
  <c r="BF333" i="2"/>
  <c r="AL333" i="2"/>
  <c r="AV333" i="2"/>
  <c r="AN333" i="2"/>
  <c r="BL333" i="2"/>
  <c r="BJ333" i="2"/>
  <c r="BN333" i="2"/>
  <c r="AX321" i="2"/>
  <c r="AN321" i="2"/>
  <c r="AD321" i="2"/>
  <c r="BF321" i="2"/>
  <c r="AV321" i="2"/>
  <c r="AL321" i="2"/>
  <c r="BB321" i="2"/>
  <c r="AF321" i="2"/>
  <c r="BD321" i="2"/>
  <c r="AH321" i="2"/>
  <c r="AP321" i="2"/>
  <c r="AT321" i="2"/>
  <c r="BL321" i="2"/>
  <c r="BJ321" i="2"/>
  <c r="BN321" i="2"/>
  <c r="BD248" i="2"/>
  <c r="AT248" i="2"/>
  <c r="AH248" i="2"/>
  <c r="AX248" i="2"/>
  <c r="AL248" i="2"/>
  <c r="AV248" i="2"/>
  <c r="AF248" i="2"/>
  <c r="AP248" i="2"/>
  <c r="AN248" i="2"/>
  <c r="BB248" i="2"/>
  <c r="AD248" i="2"/>
  <c r="BF248" i="2"/>
  <c r="BL248" i="2"/>
  <c r="BJ248" i="2"/>
  <c r="BN248" i="2"/>
  <c r="BJ313" i="2"/>
  <c r="AX313" i="2"/>
  <c r="AH313" i="2"/>
  <c r="BF313" i="2"/>
  <c r="AV313" i="2"/>
  <c r="AF313" i="2"/>
  <c r="BN313" i="2"/>
  <c r="AT313" i="2"/>
  <c r="BB313" i="2"/>
  <c r="BL313" i="2"/>
  <c r="BD313" i="2"/>
  <c r="AN313" i="2"/>
  <c r="AD313" i="2"/>
  <c r="AL313" i="2"/>
  <c r="AP313" i="2"/>
  <c r="BL303" i="2"/>
  <c r="BB303" i="2"/>
  <c r="AN303" i="2"/>
  <c r="BD303" i="2"/>
  <c r="AH303" i="2"/>
  <c r="BF303" i="2"/>
  <c r="AT303" i="2"/>
  <c r="BN303" i="2"/>
  <c r="AF303" i="2"/>
  <c r="BJ303" i="2"/>
  <c r="AD303" i="2"/>
  <c r="AX303" i="2"/>
  <c r="AV303" i="2"/>
  <c r="AL303" i="2"/>
  <c r="AP303" i="2"/>
  <c r="BD299" i="2"/>
  <c r="AT299" i="2"/>
  <c r="AH299" i="2"/>
  <c r="BB299" i="2"/>
  <c r="AN299" i="2"/>
  <c r="BF299" i="2"/>
  <c r="AP299" i="2"/>
  <c r="AD299" i="2"/>
  <c r="BL299" i="2"/>
  <c r="AL299" i="2"/>
  <c r="BJ299" i="2"/>
  <c r="AF299" i="2"/>
  <c r="AV299" i="2"/>
  <c r="AX299" i="2"/>
  <c r="BN299" i="2"/>
  <c r="BF291" i="2"/>
  <c r="AV291" i="2"/>
  <c r="AF291" i="2"/>
  <c r="BL291" i="2"/>
  <c r="AX291" i="2"/>
  <c r="AD291" i="2"/>
  <c r="BN291" i="2"/>
  <c r="BB291" i="2"/>
  <c r="AH291" i="2"/>
  <c r="BJ291" i="2"/>
  <c r="BD291" i="2"/>
  <c r="AN291" i="2"/>
  <c r="AT291" i="2"/>
  <c r="AL291" i="2"/>
  <c r="AP291" i="2"/>
  <c r="BN275" i="2"/>
  <c r="BD275" i="2"/>
  <c r="AT275" i="2"/>
  <c r="AD275" i="2"/>
  <c r="BF275" i="2"/>
  <c r="AV275" i="2"/>
  <c r="AF275" i="2"/>
  <c r="BJ275" i="2"/>
  <c r="AH275" i="2"/>
  <c r="BB275" i="2"/>
  <c r="AX275" i="2"/>
  <c r="BL275" i="2"/>
  <c r="AN275" i="2"/>
  <c r="AP275" i="2"/>
  <c r="AL275" i="2"/>
  <c r="BD287" i="2"/>
  <c r="AT287" i="2"/>
  <c r="BB287" i="2"/>
  <c r="AN287" i="2"/>
  <c r="AD287" i="2"/>
  <c r="BF287" i="2"/>
  <c r="AP287" i="2"/>
  <c r="AF287" i="2"/>
  <c r="AX287" i="2"/>
  <c r="AV287" i="2"/>
  <c r="AL287" i="2"/>
  <c r="AH287" i="2"/>
  <c r="BL287" i="2"/>
  <c r="BN287" i="2"/>
  <c r="BJ287" i="2"/>
  <c r="BF283" i="2"/>
  <c r="AV283" i="2"/>
  <c r="AL283" i="2"/>
  <c r="AX283" i="2"/>
  <c r="AN283" i="2"/>
  <c r="AD283" i="2"/>
  <c r="BD283" i="2"/>
  <c r="AH283" i="2"/>
  <c r="BB283" i="2"/>
  <c r="AF283" i="2"/>
  <c r="AT283" i="2"/>
  <c r="AP283" i="2"/>
  <c r="BL283" i="2"/>
  <c r="BN283" i="2"/>
  <c r="BJ283" i="2"/>
  <c r="BF267" i="2"/>
  <c r="AV267" i="2"/>
  <c r="AL267" i="2"/>
  <c r="BL267" i="2"/>
  <c r="AX267" i="2"/>
  <c r="AN267" i="2"/>
  <c r="AD267" i="2"/>
  <c r="BD267" i="2"/>
  <c r="AH267" i="2"/>
  <c r="BB267" i="2"/>
  <c r="AF267" i="2"/>
  <c r="AT267" i="2"/>
  <c r="AP267" i="2"/>
  <c r="BJ267" i="2"/>
  <c r="BN267" i="2"/>
  <c r="BF251" i="2"/>
  <c r="AV251" i="2"/>
  <c r="AL251" i="2"/>
  <c r="BL251" i="2"/>
  <c r="AX251" i="2"/>
  <c r="AN251" i="2"/>
  <c r="AD251" i="2"/>
  <c r="BD251" i="2"/>
  <c r="AH251" i="2"/>
  <c r="BB251" i="2"/>
  <c r="AF251" i="2"/>
  <c r="AT251" i="2"/>
  <c r="AP251" i="2"/>
  <c r="BN251" i="2"/>
  <c r="BJ251" i="2"/>
  <c r="BL243" i="2"/>
  <c r="AX243" i="2"/>
  <c r="AN243" i="2"/>
  <c r="AD243" i="2"/>
  <c r="BF243" i="2"/>
  <c r="AV243" i="2"/>
  <c r="AL243" i="2"/>
  <c r="BB243" i="2"/>
  <c r="AF243" i="2"/>
  <c r="BD243" i="2"/>
  <c r="AT243" i="2"/>
  <c r="AH243" i="2"/>
  <c r="AP243" i="2"/>
  <c r="BN243" i="2"/>
  <c r="BJ243" i="2"/>
  <c r="BD204" i="2"/>
  <c r="AT204" i="2"/>
  <c r="AH204" i="2"/>
  <c r="BL204" i="2"/>
  <c r="BB204" i="2"/>
  <c r="AP204" i="2"/>
  <c r="AF204" i="2"/>
  <c r="BJ204" i="2"/>
  <c r="AN204" i="2"/>
  <c r="BF204" i="2"/>
  <c r="AL204" i="2"/>
  <c r="AV204" i="2"/>
  <c r="AD204" i="2"/>
  <c r="AX204" i="2"/>
  <c r="BN204" i="2"/>
  <c r="BF193" i="2"/>
  <c r="AV193" i="2"/>
  <c r="AL193" i="2"/>
  <c r="BD193" i="2"/>
  <c r="AT193" i="2"/>
  <c r="AH193" i="2"/>
  <c r="AX193" i="2"/>
  <c r="AD193" i="2"/>
  <c r="AF193" i="2"/>
  <c r="AP193" i="2"/>
  <c r="BB193" i="2"/>
  <c r="AN193" i="2"/>
  <c r="BL193" i="2"/>
  <c r="BN193" i="2"/>
  <c r="BJ193" i="2"/>
  <c r="BN167" i="2"/>
  <c r="BD167" i="2"/>
  <c r="AT167" i="2"/>
  <c r="BL167" i="2"/>
  <c r="BB167" i="2"/>
  <c r="AP167" i="2"/>
  <c r="BJ167" i="2"/>
  <c r="AN167" i="2"/>
  <c r="AV167" i="2"/>
  <c r="BF167" i="2"/>
  <c r="AL167" i="2"/>
  <c r="AX167" i="2"/>
  <c r="AF167" i="2"/>
  <c r="AD167" i="2"/>
  <c r="AH167" i="2"/>
  <c r="BF163" i="2"/>
  <c r="AV163" i="2"/>
  <c r="AL163" i="2"/>
  <c r="BN163" i="2"/>
  <c r="BD163" i="2"/>
  <c r="AT163" i="2"/>
  <c r="BB163" i="2"/>
  <c r="AN163" i="2"/>
  <c r="AX163" i="2"/>
  <c r="BJ163" i="2"/>
  <c r="AP163" i="2"/>
  <c r="BL163" i="2"/>
  <c r="AD163" i="2"/>
  <c r="AF163" i="2"/>
  <c r="AH163" i="2"/>
  <c r="BL143" i="2"/>
  <c r="BB143" i="2"/>
  <c r="AP143" i="2"/>
  <c r="AD143" i="2"/>
  <c r="BJ143" i="2"/>
  <c r="AX143" i="2"/>
  <c r="AN143" i="2"/>
  <c r="BD143" i="2"/>
  <c r="AF143" i="2"/>
  <c r="BF143" i="2"/>
  <c r="AV143" i="2"/>
  <c r="AL143" i="2"/>
  <c r="BN143" i="2"/>
  <c r="AT143" i="2"/>
  <c r="AH143" i="2"/>
  <c r="BN116" i="2"/>
  <c r="BD116" i="2"/>
  <c r="AT116" i="2"/>
  <c r="BL116" i="2"/>
  <c r="BB116" i="2"/>
  <c r="AP116" i="2"/>
  <c r="BJ116" i="2"/>
  <c r="AN116" i="2"/>
  <c r="BF116" i="2"/>
  <c r="AL116" i="2"/>
  <c r="AV116" i="2"/>
  <c r="AX116" i="2"/>
  <c r="AF116" i="2"/>
  <c r="AD116" i="2"/>
  <c r="AH116" i="2"/>
  <c r="BF111" i="2"/>
  <c r="AV111" i="2"/>
  <c r="AH111" i="2"/>
  <c r="BN111" i="2"/>
  <c r="BD111" i="2"/>
  <c r="AP111" i="2"/>
  <c r="AF111" i="2"/>
  <c r="AX111" i="2"/>
  <c r="BL111" i="2"/>
  <c r="AN111" i="2"/>
  <c r="AD111" i="2"/>
  <c r="BB111" i="2"/>
  <c r="BJ111" i="2"/>
  <c r="AL111" i="2"/>
  <c r="AT111" i="2"/>
  <c r="BD107" i="2"/>
  <c r="AT107" i="2"/>
  <c r="AH107" i="2"/>
  <c r="BB107" i="2"/>
  <c r="AP107" i="2"/>
  <c r="AF107" i="2"/>
  <c r="AX107" i="2"/>
  <c r="AD107" i="2"/>
  <c r="AV107" i="2"/>
  <c r="BF107" i="2"/>
  <c r="AL107" i="2"/>
  <c r="AN107" i="2"/>
  <c r="BL107" i="2"/>
  <c r="BN107" i="2"/>
  <c r="BJ107" i="2"/>
  <c r="BL151" i="2"/>
  <c r="BB151" i="2"/>
  <c r="AH151" i="2"/>
  <c r="BJ151" i="2"/>
  <c r="AX151" i="2"/>
  <c r="AF151" i="2"/>
  <c r="AV151" i="2"/>
  <c r="BD151" i="2"/>
  <c r="BN151" i="2"/>
  <c r="AT151" i="2"/>
  <c r="AD151" i="2"/>
  <c r="BF151" i="2"/>
  <c r="AN151" i="2"/>
  <c r="AP151" i="2"/>
  <c r="AL151" i="2"/>
  <c r="BL145" i="2"/>
  <c r="BB145" i="2"/>
  <c r="AH145" i="2"/>
  <c r="BJ145" i="2"/>
  <c r="AX145" i="2"/>
  <c r="AF145" i="2"/>
  <c r="BD145" i="2"/>
  <c r="BF145" i="2"/>
  <c r="AV145" i="2"/>
  <c r="AD145" i="2"/>
  <c r="AT145" i="2"/>
  <c r="BN145" i="2"/>
  <c r="AN145" i="2"/>
  <c r="AL145" i="2"/>
  <c r="AP145" i="2"/>
  <c r="BL130" i="2"/>
  <c r="BB130" i="2"/>
  <c r="AN130" i="2"/>
  <c r="BJ130" i="2"/>
  <c r="AX130" i="2"/>
  <c r="AH130" i="2"/>
  <c r="BN130" i="2"/>
  <c r="AT130" i="2"/>
  <c r="BF130" i="2"/>
  <c r="AF130" i="2"/>
  <c r="AD130" i="2"/>
  <c r="AV130" i="2"/>
  <c r="BD130" i="2"/>
  <c r="AL130" i="2"/>
  <c r="AP130" i="2"/>
  <c r="BJ126" i="2"/>
  <c r="AX126" i="2"/>
  <c r="AF126" i="2"/>
  <c r="BF126" i="2"/>
  <c r="AV126" i="2"/>
  <c r="AD126" i="2"/>
  <c r="BD126" i="2"/>
  <c r="BB126" i="2"/>
  <c r="AH126" i="2"/>
  <c r="BN126" i="2"/>
  <c r="AT126" i="2"/>
  <c r="BL126" i="2"/>
  <c r="AN126" i="2"/>
  <c r="AL126" i="2"/>
  <c r="AP126" i="2"/>
  <c r="BD144" i="2"/>
  <c r="AT144" i="2"/>
  <c r="AH144" i="2"/>
  <c r="BB144" i="2"/>
  <c r="AP144" i="2"/>
  <c r="AF144" i="2"/>
  <c r="BF144" i="2"/>
  <c r="AL144" i="2"/>
  <c r="AX144" i="2"/>
  <c r="AD144" i="2"/>
  <c r="AN144" i="2"/>
  <c r="AV144" i="2"/>
  <c r="BL144" i="2"/>
  <c r="BJ144" i="2"/>
  <c r="BN144" i="2"/>
  <c r="BL96" i="2"/>
  <c r="BB96" i="2"/>
  <c r="AP96" i="2"/>
  <c r="BJ96" i="2"/>
  <c r="AX96" i="2"/>
  <c r="AN96" i="2"/>
  <c r="BF96" i="2"/>
  <c r="AL96" i="2"/>
  <c r="BD96" i="2"/>
  <c r="AT96" i="2"/>
  <c r="AV96" i="2"/>
  <c r="BN96" i="2"/>
  <c r="AD96" i="2"/>
  <c r="AF96" i="2"/>
  <c r="AH96" i="2"/>
  <c r="BN87" i="2"/>
  <c r="BD87" i="2"/>
  <c r="AN87" i="2"/>
  <c r="AD87" i="2"/>
  <c r="BL87" i="2"/>
  <c r="BB87" i="2"/>
  <c r="AL87" i="2"/>
  <c r="AV87" i="2"/>
  <c r="AP87" i="2"/>
  <c r="AH87" i="2"/>
  <c r="BF87" i="2"/>
  <c r="BJ87" i="2"/>
  <c r="AF87" i="2"/>
  <c r="AT87" i="2"/>
  <c r="AX87" i="2"/>
  <c r="BN80" i="2"/>
  <c r="BD80" i="2"/>
  <c r="AN80" i="2"/>
  <c r="AD80" i="2"/>
  <c r="BL80" i="2"/>
  <c r="BB80" i="2"/>
  <c r="AL80" i="2"/>
  <c r="BJ80" i="2"/>
  <c r="AH80" i="2"/>
  <c r="BF80" i="2"/>
  <c r="AF80" i="2"/>
  <c r="AV80" i="2"/>
  <c r="AP80" i="2"/>
  <c r="AT80" i="2"/>
  <c r="AX80" i="2"/>
  <c r="BN64" i="2"/>
  <c r="BD64" i="2"/>
  <c r="AT64" i="2"/>
  <c r="AD64" i="2"/>
  <c r="BL64" i="2"/>
  <c r="BB64" i="2"/>
  <c r="AN64" i="2"/>
  <c r="AX64" i="2"/>
  <c r="AF64" i="2"/>
  <c r="AH64" i="2"/>
  <c r="AV64" i="2"/>
  <c r="BF64" i="2"/>
  <c r="BJ64" i="2"/>
  <c r="AP64" i="2"/>
  <c r="AL64" i="2"/>
  <c r="BF57" i="2"/>
  <c r="AV57" i="2"/>
  <c r="AD57" i="2"/>
  <c r="BN57" i="2"/>
  <c r="BD57" i="2"/>
  <c r="AT57" i="2"/>
  <c r="BJ57" i="2"/>
  <c r="AF57" i="2"/>
  <c r="AH57" i="2"/>
  <c r="BB57" i="2"/>
  <c r="BL57" i="2"/>
  <c r="AX57" i="2"/>
  <c r="AN57" i="2"/>
  <c r="AL57" i="2"/>
  <c r="AP57" i="2"/>
  <c r="BL51" i="2"/>
  <c r="BB51" i="2"/>
  <c r="AH51" i="2"/>
  <c r="BJ51" i="2"/>
  <c r="AX51" i="2"/>
  <c r="AF51" i="2"/>
  <c r="BF51" i="2"/>
  <c r="BN51" i="2"/>
  <c r="AT51" i="2"/>
  <c r="AV51" i="2"/>
  <c r="BD51" i="2"/>
  <c r="AD51" i="2"/>
  <c r="AN51" i="2"/>
  <c r="AP51" i="2"/>
  <c r="AL51" i="2"/>
  <c r="BL44" i="2"/>
  <c r="BB44" i="2"/>
  <c r="AP44" i="2"/>
  <c r="BJ44" i="2"/>
  <c r="AX44" i="2"/>
  <c r="AN44" i="2"/>
  <c r="BD44" i="2"/>
  <c r="BF44" i="2"/>
  <c r="BN44" i="2"/>
  <c r="AT44" i="2"/>
  <c r="AV44" i="2"/>
  <c r="AL44" i="2"/>
  <c r="AF44" i="2"/>
  <c r="AH44" i="2"/>
  <c r="AD44" i="2"/>
  <c r="BN37" i="2"/>
  <c r="BD37" i="2"/>
  <c r="AT37" i="2"/>
  <c r="AH37" i="2"/>
  <c r="BL37" i="2"/>
  <c r="BB37" i="2"/>
  <c r="AP37" i="2"/>
  <c r="AF37" i="2"/>
  <c r="AX37" i="2"/>
  <c r="AL37" i="2"/>
  <c r="AV37" i="2"/>
  <c r="BF37" i="2"/>
  <c r="BJ37" i="2"/>
  <c r="AN37" i="2"/>
  <c r="AD37" i="2"/>
  <c r="BJ31" i="2"/>
  <c r="AX31" i="2"/>
  <c r="AN31" i="2"/>
  <c r="BF31" i="2"/>
  <c r="AV31" i="2"/>
  <c r="AL31" i="2"/>
  <c r="AF31" i="2"/>
  <c r="BL31" i="2"/>
  <c r="AP31" i="2"/>
  <c r="BN31" i="2"/>
  <c r="AT31" i="2"/>
  <c r="BB31" i="2"/>
  <c r="BD31" i="2"/>
  <c r="AH31" i="2"/>
  <c r="AD31" i="2"/>
  <c r="BJ27" i="2"/>
  <c r="AX27" i="2"/>
  <c r="AN27" i="2"/>
  <c r="BF27" i="2"/>
  <c r="AV27" i="2"/>
  <c r="AL27" i="2"/>
  <c r="BD27" i="2"/>
  <c r="BL27" i="2"/>
  <c r="BB27" i="2"/>
  <c r="AP27" i="2"/>
  <c r="BN27" i="2"/>
  <c r="AT27" i="2"/>
  <c r="AF27" i="2"/>
  <c r="AD27" i="2"/>
  <c r="AH27" i="2"/>
  <c r="BJ21" i="2"/>
  <c r="AX21" i="2"/>
  <c r="AN21" i="2"/>
  <c r="BF21" i="2"/>
  <c r="AV21" i="2"/>
  <c r="AL21" i="2"/>
  <c r="BN21" i="2"/>
  <c r="BD21" i="2"/>
  <c r="BL21" i="2"/>
  <c r="AP21" i="2"/>
  <c r="AT21" i="2"/>
  <c r="BB21" i="2"/>
  <c r="AF21" i="2"/>
  <c r="AD21" i="2"/>
  <c r="AH21" i="2"/>
  <c r="BF16" i="2"/>
  <c r="BN16" i="2"/>
  <c r="BD16" i="2"/>
  <c r="AT16" i="2"/>
  <c r="AV16" i="2"/>
  <c r="AL16" i="2"/>
  <c r="BL16" i="2"/>
  <c r="AX16" i="2"/>
  <c r="BJ16" i="2"/>
  <c r="AN16" i="2"/>
  <c r="AP16" i="2"/>
  <c r="BB16" i="2"/>
  <c r="AF16" i="2"/>
  <c r="AH16" i="2"/>
  <c r="AD16" i="2"/>
  <c r="BN12" i="2"/>
  <c r="BD12" i="2"/>
  <c r="AT12" i="2"/>
  <c r="BF12" i="2"/>
  <c r="AV12" i="2"/>
  <c r="AL12" i="2"/>
  <c r="BL12" i="2"/>
  <c r="AP12" i="2"/>
  <c r="AX12" i="2"/>
  <c r="BB12" i="2"/>
  <c r="BJ12" i="2"/>
  <c r="AN12" i="2"/>
  <c r="AF12" i="2"/>
  <c r="AH12" i="2"/>
  <c r="AD12" i="2"/>
  <c r="BD7" i="2"/>
  <c r="BL7" i="2"/>
  <c r="BB7" i="2"/>
  <c r="AP7" i="2"/>
  <c r="AF7" i="2"/>
  <c r="BN7" i="2"/>
  <c r="AT7" i="2"/>
  <c r="AH7" i="2"/>
  <c r="BF7" i="2"/>
  <c r="AV7" i="2"/>
  <c r="AX7" i="2"/>
  <c r="AL7" i="2"/>
  <c r="BJ7" i="2"/>
  <c r="AN7" i="2"/>
  <c r="AD7" i="2"/>
  <c r="BL454" i="2"/>
  <c r="AX454" i="2"/>
  <c r="AN454" i="2"/>
  <c r="AD454" i="2"/>
  <c r="BN454" i="2"/>
  <c r="BB454" i="2"/>
  <c r="AP454" i="2"/>
  <c r="AF454" i="2"/>
  <c r="AT454" i="2"/>
  <c r="BF454" i="2"/>
  <c r="AL454" i="2"/>
  <c r="BD454" i="2"/>
  <c r="AV454" i="2"/>
  <c r="AH454" i="2"/>
  <c r="BJ454" i="2"/>
  <c r="BN441" i="2"/>
  <c r="AV441" i="2"/>
  <c r="AL441" i="2"/>
  <c r="AX441" i="2"/>
  <c r="AN441" i="2"/>
  <c r="AD441" i="2"/>
  <c r="BL441" i="2"/>
  <c r="AH441" i="2"/>
  <c r="BJ441" i="2"/>
  <c r="AF441" i="2"/>
  <c r="AT441" i="2"/>
  <c r="AP441" i="2"/>
  <c r="BD441" i="2"/>
  <c r="BF441" i="2"/>
  <c r="BB441" i="2"/>
  <c r="BL437" i="2"/>
  <c r="AT437" i="2"/>
  <c r="AH437" i="2"/>
  <c r="BN437" i="2"/>
  <c r="AV437" i="2"/>
  <c r="AL437" i="2"/>
  <c r="AP437" i="2"/>
  <c r="AN437" i="2"/>
  <c r="BJ437" i="2"/>
  <c r="AD437" i="2"/>
  <c r="AX437" i="2"/>
  <c r="AF437" i="2"/>
  <c r="BD437" i="2"/>
  <c r="BB437" i="2"/>
  <c r="BF437" i="2"/>
  <c r="AX431" i="2"/>
  <c r="AN431" i="2"/>
  <c r="AD431" i="2"/>
  <c r="BJ431" i="2"/>
  <c r="AP431" i="2"/>
  <c r="AF431" i="2"/>
  <c r="BL431" i="2"/>
  <c r="AH431" i="2"/>
  <c r="AV431" i="2"/>
  <c r="AL431" i="2"/>
  <c r="BN431" i="2"/>
  <c r="AT431" i="2"/>
  <c r="BD431" i="2"/>
  <c r="BB431" i="2"/>
  <c r="BF431" i="2"/>
  <c r="BD427" i="2"/>
  <c r="AP427" i="2"/>
  <c r="AF427" i="2"/>
  <c r="BJ427" i="2"/>
  <c r="AT427" i="2"/>
  <c r="AH427" i="2"/>
  <c r="AV427" i="2"/>
  <c r="BN427" i="2"/>
  <c r="AN427" i="2"/>
  <c r="AL427" i="2"/>
  <c r="AX427" i="2"/>
  <c r="AD427" i="2"/>
  <c r="BL427" i="2"/>
  <c r="BB427" i="2"/>
  <c r="BF427" i="2"/>
  <c r="BL434" i="2"/>
  <c r="BB434" i="2"/>
  <c r="AN434" i="2"/>
  <c r="BN434" i="2"/>
  <c r="BD434" i="2"/>
  <c r="AT434" i="2"/>
  <c r="AD434" i="2"/>
  <c r="AX434" i="2"/>
  <c r="AV434" i="2"/>
  <c r="AH434" i="2"/>
  <c r="BF434" i="2"/>
  <c r="BJ434" i="2"/>
  <c r="AF434" i="2"/>
  <c r="AP434" i="2"/>
  <c r="AL434" i="2"/>
  <c r="BL416" i="2"/>
  <c r="AX416" i="2"/>
  <c r="AN416" i="2"/>
  <c r="AD416" i="2"/>
  <c r="BN416" i="2"/>
  <c r="BB416" i="2"/>
  <c r="AP416" i="2"/>
  <c r="AF416" i="2"/>
  <c r="BD416" i="2"/>
  <c r="AH416" i="2"/>
  <c r="AV416" i="2"/>
  <c r="AL416" i="2"/>
  <c r="BF416" i="2"/>
  <c r="AT416" i="2"/>
  <c r="BJ416" i="2"/>
  <c r="BF412" i="2"/>
  <c r="AV412" i="2"/>
  <c r="AL412" i="2"/>
  <c r="BL412" i="2"/>
  <c r="AX412" i="2"/>
  <c r="AN412" i="2"/>
  <c r="AD412" i="2"/>
  <c r="AP412" i="2"/>
  <c r="BD412" i="2"/>
  <c r="AH412" i="2"/>
  <c r="AT412" i="2"/>
  <c r="BB412" i="2"/>
  <c r="AF412" i="2"/>
  <c r="BJ412" i="2"/>
  <c r="BN412" i="2"/>
  <c r="BB406" i="2"/>
  <c r="AP406" i="2"/>
  <c r="AF406" i="2"/>
  <c r="BD406" i="2"/>
  <c r="AT406" i="2"/>
  <c r="AH406" i="2"/>
  <c r="AV406" i="2"/>
  <c r="AN406" i="2"/>
  <c r="BF406" i="2"/>
  <c r="AD406" i="2"/>
  <c r="AL406" i="2"/>
  <c r="AX406" i="2"/>
  <c r="BL406" i="2"/>
  <c r="BN406" i="2"/>
  <c r="BJ406" i="2"/>
  <c r="AX401" i="2"/>
  <c r="AN401" i="2"/>
  <c r="AD401" i="2"/>
  <c r="BB401" i="2"/>
  <c r="AP401" i="2"/>
  <c r="AF401" i="2"/>
  <c r="BF401" i="2"/>
  <c r="AL401" i="2"/>
  <c r="BD401" i="2"/>
  <c r="AH401" i="2"/>
  <c r="AT401" i="2"/>
  <c r="AV401" i="2"/>
  <c r="BL401" i="2"/>
  <c r="BJ401" i="2"/>
  <c r="BN401" i="2"/>
  <c r="BJ360" i="2"/>
  <c r="AX360" i="2"/>
  <c r="AN360" i="2"/>
  <c r="BL360" i="2"/>
  <c r="BB360" i="2"/>
  <c r="AP360" i="2"/>
  <c r="BF360" i="2"/>
  <c r="AL360" i="2"/>
  <c r="BD360" i="2"/>
  <c r="AT360" i="2"/>
  <c r="AV360" i="2"/>
  <c r="BN360" i="2"/>
  <c r="AF360" i="2"/>
  <c r="AH360" i="2"/>
  <c r="AD360" i="2"/>
  <c r="BL348" i="2"/>
  <c r="AX348" i="2"/>
  <c r="AN348" i="2"/>
  <c r="AD348" i="2"/>
  <c r="BB348" i="2"/>
  <c r="AP348" i="2"/>
  <c r="AF348" i="2"/>
  <c r="AT348" i="2"/>
  <c r="BF348" i="2"/>
  <c r="AL348" i="2"/>
  <c r="AV348" i="2"/>
  <c r="BD348" i="2"/>
  <c r="AH348" i="2"/>
  <c r="BJ348" i="2"/>
  <c r="BN348" i="2"/>
  <c r="BJ219" i="2"/>
  <c r="AX219" i="2"/>
  <c r="AN219" i="2"/>
  <c r="BF219" i="2"/>
  <c r="AV219" i="2"/>
  <c r="AL219" i="2"/>
  <c r="BN219" i="2"/>
  <c r="AT219" i="2"/>
  <c r="BB219" i="2"/>
  <c r="BL219" i="2"/>
  <c r="AP219" i="2"/>
  <c r="BD219" i="2"/>
  <c r="AF219" i="2"/>
  <c r="AH219" i="2"/>
  <c r="AD219" i="2"/>
  <c r="AX215" i="2"/>
  <c r="AN215" i="2"/>
  <c r="AD215" i="2"/>
  <c r="BF215" i="2"/>
  <c r="AV215" i="2"/>
  <c r="AL215" i="2"/>
  <c r="AT215" i="2"/>
  <c r="AP215" i="2"/>
  <c r="BB215" i="2"/>
  <c r="AF215" i="2"/>
  <c r="AH215" i="2"/>
  <c r="BD215" i="2"/>
  <c r="BL215" i="2"/>
  <c r="BJ215" i="2"/>
  <c r="BN215" i="2"/>
  <c r="BD338" i="2"/>
  <c r="AT338" i="2"/>
  <c r="AH338" i="2"/>
  <c r="BF338" i="2"/>
  <c r="AV338" i="2"/>
  <c r="AL338" i="2"/>
  <c r="AP338" i="2"/>
  <c r="AN338" i="2"/>
  <c r="AD338" i="2"/>
  <c r="AF338" i="2"/>
  <c r="BB338" i="2"/>
  <c r="AX338" i="2"/>
  <c r="BL338" i="2"/>
  <c r="BJ338" i="2"/>
  <c r="BN338" i="2"/>
  <c r="BB334" i="2"/>
  <c r="AP334" i="2"/>
  <c r="AF334" i="2"/>
  <c r="AX334" i="2"/>
  <c r="AN334" i="2"/>
  <c r="AD334" i="2"/>
  <c r="BF334" i="2"/>
  <c r="AL334" i="2"/>
  <c r="AT334" i="2"/>
  <c r="BD334" i="2"/>
  <c r="AV334" i="2"/>
  <c r="AH334" i="2"/>
  <c r="BL334" i="2"/>
  <c r="BJ334" i="2"/>
  <c r="BN334" i="2"/>
  <c r="AX322" i="2"/>
  <c r="AN322" i="2"/>
  <c r="AD322" i="2"/>
  <c r="BF322" i="2"/>
  <c r="AV322" i="2"/>
  <c r="AL322" i="2"/>
  <c r="AP322" i="2"/>
  <c r="AT322" i="2"/>
  <c r="BB322" i="2"/>
  <c r="AH322" i="2"/>
  <c r="BD322" i="2"/>
  <c r="AF322" i="2"/>
  <c r="BL322" i="2"/>
  <c r="BJ322" i="2"/>
  <c r="BN322" i="2"/>
  <c r="BJ318" i="2"/>
  <c r="AX318" i="2"/>
  <c r="AF318" i="2"/>
  <c r="BF318" i="2"/>
  <c r="AV318" i="2"/>
  <c r="AD318" i="2"/>
  <c r="BN318" i="2"/>
  <c r="AT318" i="2"/>
  <c r="BB318" i="2"/>
  <c r="AH318" i="2"/>
  <c r="BL318" i="2"/>
  <c r="BD318" i="2"/>
  <c r="AN318" i="2"/>
  <c r="AP318" i="2"/>
  <c r="AL318" i="2"/>
  <c r="BF304" i="2"/>
  <c r="AV304" i="2"/>
  <c r="AF304" i="2"/>
  <c r="BJ304" i="2"/>
  <c r="AT304" i="2"/>
  <c r="BL304" i="2"/>
  <c r="AX304" i="2"/>
  <c r="AD304" i="2"/>
  <c r="BD304" i="2"/>
  <c r="BB304" i="2"/>
  <c r="AH304" i="2"/>
  <c r="AN304" i="2"/>
  <c r="BN304" i="2"/>
  <c r="AP304" i="2"/>
  <c r="AL304" i="2"/>
  <c r="AX300" i="2"/>
  <c r="AN300" i="2"/>
  <c r="AD300" i="2"/>
  <c r="BF300" i="2"/>
  <c r="AT300" i="2"/>
  <c r="AF300" i="2"/>
  <c r="AV300" i="2"/>
  <c r="AH300" i="2"/>
  <c r="BD300" i="2"/>
  <c r="BB300" i="2"/>
  <c r="AP300" i="2"/>
  <c r="AL300" i="2"/>
  <c r="BL300" i="2"/>
  <c r="BN300" i="2"/>
  <c r="BJ300" i="2"/>
  <c r="BF279" i="2"/>
  <c r="AV279" i="2"/>
  <c r="AF279" i="2"/>
  <c r="BJ279" i="2"/>
  <c r="AX279" i="2"/>
  <c r="AH279" i="2"/>
  <c r="BB279" i="2"/>
  <c r="BN279" i="2"/>
  <c r="AT279" i="2"/>
  <c r="AN279" i="2"/>
  <c r="BD279" i="2"/>
  <c r="AD279" i="2"/>
  <c r="BL279" i="2"/>
  <c r="AL279" i="2"/>
  <c r="AP279" i="2"/>
  <c r="BN276" i="2"/>
  <c r="BD276" i="2"/>
  <c r="AT276" i="2"/>
  <c r="BF276" i="2"/>
  <c r="AV276" i="2"/>
  <c r="AD276" i="2"/>
  <c r="AX276" i="2"/>
  <c r="BL276" i="2"/>
  <c r="AH276" i="2"/>
  <c r="BJ276" i="2"/>
  <c r="BB276" i="2"/>
  <c r="AF276" i="2"/>
  <c r="AN276" i="2"/>
  <c r="AL276" i="2"/>
  <c r="AP276" i="2"/>
  <c r="BF272" i="2"/>
  <c r="AV272" i="2"/>
  <c r="AF272" i="2"/>
  <c r="BJ272" i="2"/>
  <c r="AX272" i="2"/>
  <c r="AH272" i="2"/>
  <c r="BB272" i="2"/>
  <c r="BN272" i="2"/>
  <c r="AT272" i="2"/>
  <c r="AN272" i="2"/>
  <c r="BD272" i="2"/>
  <c r="AD272" i="2"/>
  <c r="BL272" i="2"/>
  <c r="AP272" i="2"/>
  <c r="AL272" i="2"/>
  <c r="BF284" i="2"/>
  <c r="AV284" i="2"/>
  <c r="AL284" i="2"/>
  <c r="AX284" i="2"/>
  <c r="AN284" i="2"/>
  <c r="AD284" i="2"/>
  <c r="AT284" i="2"/>
  <c r="AP284" i="2"/>
  <c r="AF284" i="2"/>
  <c r="BD284" i="2"/>
  <c r="AH284" i="2"/>
  <c r="BB284" i="2"/>
  <c r="BL284" i="2"/>
  <c r="BJ284" i="2"/>
  <c r="BN284" i="2"/>
  <c r="BJ269" i="2"/>
  <c r="AX269" i="2"/>
  <c r="AH269" i="2"/>
  <c r="BL269" i="2"/>
  <c r="BB269" i="2"/>
  <c r="AN269" i="2"/>
  <c r="AV269" i="2"/>
  <c r="BN269" i="2"/>
  <c r="AT269" i="2"/>
  <c r="AD269" i="2"/>
  <c r="AF269" i="2"/>
  <c r="BF269" i="2"/>
  <c r="BD269" i="2"/>
  <c r="AP269" i="2"/>
  <c r="AL269" i="2"/>
  <c r="BD263" i="2"/>
  <c r="AT263" i="2"/>
  <c r="AH263" i="2"/>
  <c r="BF263" i="2"/>
  <c r="AV263" i="2"/>
  <c r="AL263" i="2"/>
  <c r="AP263" i="2"/>
  <c r="BL263" i="2"/>
  <c r="AN263" i="2"/>
  <c r="AF263" i="2"/>
  <c r="AD263" i="2"/>
  <c r="AX263" i="2"/>
  <c r="BB263" i="2"/>
  <c r="BJ263" i="2"/>
  <c r="BN263" i="2"/>
  <c r="BD245" i="2"/>
  <c r="AT245" i="2"/>
  <c r="AH245" i="2"/>
  <c r="BB245" i="2"/>
  <c r="AP245" i="2"/>
  <c r="AF245" i="2"/>
  <c r="AV245" i="2"/>
  <c r="AD245" i="2"/>
  <c r="AN245" i="2"/>
  <c r="AX245" i="2"/>
  <c r="BF245" i="2"/>
  <c r="AL245" i="2"/>
  <c r="BL245" i="2"/>
  <c r="BN245" i="2"/>
  <c r="BJ245" i="2"/>
  <c r="BD198" i="2"/>
  <c r="AT198" i="2"/>
  <c r="AH198" i="2"/>
  <c r="BB198" i="2"/>
  <c r="AP198" i="2"/>
  <c r="AF198" i="2"/>
  <c r="AX198" i="2"/>
  <c r="AD198" i="2"/>
  <c r="AV198" i="2"/>
  <c r="BF198" i="2"/>
  <c r="AL198" i="2"/>
  <c r="AN198" i="2"/>
  <c r="BL198" i="2"/>
  <c r="BJ198" i="2"/>
  <c r="BN198" i="2"/>
  <c r="BF194" i="2"/>
  <c r="AV194" i="2"/>
  <c r="AL194" i="2"/>
  <c r="BD194" i="2"/>
  <c r="AT194" i="2"/>
  <c r="AH194" i="2"/>
  <c r="AN194" i="2"/>
  <c r="AP194" i="2"/>
  <c r="BB194" i="2"/>
  <c r="AF194" i="2"/>
  <c r="AX194" i="2"/>
  <c r="AD194" i="2"/>
  <c r="BL194" i="2"/>
  <c r="BN194" i="2"/>
  <c r="BJ194" i="2"/>
  <c r="BL190" i="2"/>
  <c r="BB190" i="2"/>
  <c r="AN190" i="2"/>
  <c r="AD190" i="2"/>
  <c r="BJ190" i="2"/>
  <c r="AV190" i="2"/>
  <c r="AL190" i="2"/>
  <c r="AT190" i="2"/>
  <c r="AF190" i="2"/>
  <c r="BN190" i="2"/>
  <c r="AP190" i="2"/>
  <c r="BD190" i="2"/>
  <c r="AH190" i="2"/>
  <c r="BF190" i="2"/>
  <c r="AX190" i="2"/>
  <c r="BB183" i="2"/>
  <c r="AP183" i="2"/>
  <c r="AF183" i="2"/>
  <c r="AX183" i="2"/>
  <c r="AN183" i="2"/>
  <c r="AD183" i="2"/>
  <c r="AT183" i="2"/>
  <c r="AV183" i="2"/>
  <c r="BF183" i="2"/>
  <c r="AL183" i="2"/>
  <c r="AH183" i="2"/>
  <c r="BD183" i="2"/>
  <c r="BL183" i="2"/>
  <c r="BJ183" i="2"/>
  <c r="BN183" i="2"/>
  <c r="BN164" i="2"/>
  <c r="BD164" i="2"/>
  <c r="AL164" i="2"/>
  <c r="BL164" i="2"/>
  <c r="BB164" i="2"/>
  <c r="AH164" i="2"/>
  <c r="BJ164" i="2"/>
  <c r="AF164" i="2"/>
  <c r="BF164" i="2"/>
  <c r="AD164" i="2"/>
  <c r="AN164" i="2"/>
  <c r="AP164" i="2"/>
  <c r="AV164" i="2"/>
  <c r="AT164" i="2"/>
  <c r="AX164" i="2"/>
  <c r="BL135" i="2"/>
  <c r="BB135" i="2"/>
  <c r="AP135" i="2"/>
  <c r="BJ135" i="2"/>
  <c r="AX135" i="2"/>
  <c r="AN135" i="2"/>
  <c r="AV135" i="2"/>
  <c r="BN135" i="2"/>
  <c r="AT135" i="2"/>
  <c r="BD135" i="2"/>
  <c r="AL135" i="2"/>
  <c r="BF135" i="2"/>
  <c r="AH135" i="2"/>
  <c r="AF135" i="2"/>
  <c r="AD135" i="2"/>
  <c r="BF117" i="2"/>
  <c r="AV117" i="2"/>
  <c r="AL117" i="2"/>
  <c r="BN117" i="2"/>
  <c r="BD117" i="2"/>
  <c r="AT117" i="2"/>
  <c r="AH117" i="2"/>
  <c r="AX117" i="2"/>
  <c r="BL117" i="2"/>
  <c r="AP117" i="2"/>
  <c r="AN117" i="2"/>
  <c r="BB117" i="2"/>
  <c r="BJ117" i="2"/>
  <c r="AF117" i="2"/>
  <c r="AD117" i="2"/>
  <c r="BN112" i="2"/>
  <c r="BD112" i="2"/>
  <c r="AT112" i="2"/>
  <c r="BL112" i="2"/>
  <c r="BB112" i="2"/>
  <c r="AP112" i="2"/>
  <c r="AX112" i="2"/>
  <c r="AV112" i="2"/>
  <c r="BJ112" i="2"/>
  <c r="AL112" i="2"/>
  <c r="BF112" i="2"/>
  <c r="AN112" i="2"/>
  <c r="AF112" i="2"/>
  <c r="AD112" i="2"/>
  <c r="AH112" i="2"/>
  <c r="BN108" i="2"/>
  <c r="BB108" i="2"/>
  <c r="AP108" i="2"/>
  <c r="AF108" i="2"/>
  <c r="BL108" i="2"/>
  <c r="AX108" i="2"/>
  <c r="AN108" i="2"/>
  <c r="AD108" i="2"/>
  <c r="BF108" i="2"/>
  <c r="AL108" i="2"/>
  <c r="BD108" i="2"/>
  <c r="AH108" i="2"/>
  <c r="AT108" i="2"/>
  <c r="AV108" i="2"/>
  <c r="BJ108" i="2"/>
  <c r="BN146" i="2"/>
  <c r="BB146" i="2"/>
  <c r="AP146" i="2"/>
  <c r="AF146" i="2"/>
  <c r="BL146" i="2"/>
  <c r="AX146" i="2"/>
  <c r="AN146" i="2"/>
  <c r="AD146" i="2"/>
  <c r="BD146" i="2"/>
  <c r="AH146" i="2"/>
  <c r="BF146" i="2"/>
  <c r="AL146" i="2"/>
  <c r="AV146" i="2"/>
  <c r="AT146" i="2"/>
  <c r="BJ146" i="2"/>
  <c r="BD131" i="2"/>
  <c r="AT131" i="2"/>
  <c r="AH131" i="2"/>
  <c r="BB131" i="2"/>
  <c r="AP131" i="2"/>
  <c r="AF131" i="2"/>
  <c r="AV131" i="2"/>
  <c r="AN131" i="2"/>
  <c r="AL131" i="2"/>
  <c r="BF131" i="2"/>
  <c r="AD131" i="2"/>
  <c r="AX131" i="2"/>
  <c r="BL131" i="2"/>
  <c r="BJ131" i="2"/>
  <c r="BN131" i="2"/>
  <c r="BB142" i="2"/>
  <c r="AP142" i="2"/>
  <c r="AF142" i="2"/>
  <c r="BL142" i="2"/>
  <c r="AX142" i="2"/>
  <c r="AN142" i="2"/>
  <c r="AD142" i="2"/>
  <c r="AT142" i="2"/>
  <c r="AV142" i="2"/>
  <c r="BF142" i="2"/>
  <c r="AL142" i="2"/>
  <c r="AH142" i="2"/>
  <c r="BD142" i="2"/>
  <c r="BJ142" i="2"/>
  <c r="BN142" i="2"/>
  <c r="BL101" i="2"/>
  <c r="BB101" i="2"/>
  <c r="AP101" i="2"/>
  <c r="BJ101" i="2"/>
  <c r="AX101" i="2"/>
  <c r="AN101" i="2"/>
  <c r="BF101" i="2"/>
  <c r="AL101" i="2"/>
  <c r="BD101" i="2"/>
  <c r="BN101" i="2"/>
  <c r="AV101" i="2"/>
  <c r="AT101" i="2"/>
  <c r="AD101" i="2"/>
  <c r="AF101" i="2"/>
  <c r="AH101" i="2"/>
  <c r="BN124" i="2"/>
  <c r="BD124" i="2"/>
  <c r="AT124" i="2"/>
  <c r="AF124" i="2"/>
  <c r="BL124" i="2"/>
  <c r="BB124" i="2"/>
  <c r="AP124" i="2"/>
  <c r="BJ124" i="2"/>
  <c r="AN124" i="2"/>
  <c r="BF124" i="2"/>
  <c r="AL124" i="2"/>
  <c r="AX124" i="2"/>
  <c r="AV124" i="2"/>
  <c r="AD124" i="2"/>
  <c r="AH124" i="2"/>
  <c r="BF93" i="2"/>
  <c r="AV93" i="2"/>
  <c r="AL93" i="2"/>
  <c r="BN93" i="2"/>
  <c r="BD93" i="2"/>
  <c r="AT93" i="2"/>
  <c r="AF93" i="2"/>
  <c r="AX93" i="2"/>
  <c r="BL93" i="2"/>
  <c r="AP93" i="2"/>
  <c r="BB93" i="2"/>
  <c r="BJ93" i="2"/>
  <c r="AN93" i="2"/>
  <c r="AD93" i="2"/>
  <c r="AH93" i="2"/>
  <c r="AX84" i="2"/>
  <c r="AN84" i="2"/>
  <c r="AD84" i="2"/>
  <c r="BF84" i="2"/>
  <c r="AV84" i="2"/>
  <c r="AL84" i="2"/>
  <c r="BD84" i="2"/>
  <c r="AH84" i="2"/>
  <c r="BB84" i="2"/>
  <c r="AF84" i="2"/>
  <c r="AP84" i="2"/>
  <c r="AT84" i="2"/>
  <c r="BL84" i="2"/>
  <c r="BJ84" i="2"/>
  <c r="BN84" i="2"/>
  <c r="BN65" i="2"/>
  <c r="BD65" i="2"/>
  <c r="AT65" i="2"/>
  <c r="BL65" i="2"/>
  <c r="BB65" i="2"/>
  <c r="AH65" i="2"/>
  <c r="BJ65" i="2"/>
  <c r="AF65" i="2"/>
  <c r="AV65" i="2"/>
  <c r="BF65" i="2"/>
  <c r="AD65" i="2"/>
  <c r="AX65" i="2"/>
  <c r="AL65" i="2"/>
  <c r="AN65" i="2"/>
  <c r="AP65" i="2"/>
  <c r="BJ58" i="2"/>
  <c r="AX58" i="2"/>
  <c r="AN58" i="2"/>
  <c r="BF58" i="2"/>
  <c r="AV58" i="2"/>
  <c r="AL58" i="2"/>
  <c r="BL58" i="2"/>
  <c r="AP58" i="2"/>
  <c r="AD58" i="2"/>
  <c r="BD58" i="2"/>
  <c r="AF58" i="2"/>
  <c r="BN58" i="2"/>
  <c r="AT58" i="2"/>
  <c r="BB58" i="2"/>
  <c r="AH58" i="2"/>
  <c r="BJ52" i="2"/>
  <c r="AX52" i="2"/>
  <c r="AF52" i="2"/>
  <c r="BF52" i="2"/>
  <c r="AV52" i="2"/>
  <c r="AD52" i="2"/>
  <c r="BL52" i="2"/>
  <c r="AH52" i="2"/>
  <c r="BN52" i="2"/>
  <c r="BD52" i="2"/>
  <c r="AT52" i="2"/>
  <c r="BB52" i="2"/>
  <c r="AN52" i="2"/>
  <c r="AL52" i="2"/>
  <c r="AP52" i="2"/>
  <c r="BJ47" i="2"/>
  <c r="AX47" i="2"/>
  <c r="AF47" i="2"/>
  <c r="BF47" i="2"/>
  <c r="AV47" i="2"/>
  <c r="AD47" i="2"/>
  <c r="BD47" i="2"/>
  <c r="BL47" i="2"/>
  <c r="AH47" i="2"/>
  <c r="BN47" i="2"/>
  <c r="BB47" i="2"/>
  <c r="AT47" i="2"/>
  <c r="AN47" i="2"/>
  <c r="AL47" i="2"/>
  <c r="AP47" i="2"/>
  <c r="BJ38" i="2"/>
  <c r="AX38" i="2"/>
  <c r="AN38" i="2"/>
  <c r="BF38" i="2"/>
  <c r="AV38" i="2"/>
  <c r="AL38" i="2"/>
  <c r="BL38" i="2"/>
  <c r="AP38" i="2"/>
  <c r="BD38" i="2"/>
  <c r="AF38" i="2"/>
  <c r="BN38" i="2"/>
  <c r="AT38" i="2"/>
  <c r="BB38" i="2"/>
  <c r="AH38" i="2"/>
  <c r="AD38" i="2"/>
  <c r="BJ32" i="2"/>
  <c r="AX32" i="2"/>
  <c r="AN32" i="2"/>
  <c r="BF32" i="2"/>
  <c r="AV32" i="2"/>
  <c r="AL32" i="2"/>
  <c r="BL32" i="2"/>
  <c r="BB32" i="2"/>
  <c r="BD32" i="2"/>
  <c r="AP32" i="2"/>
  <c r="BN32" i="2"/>
  <c r="AT32" i="2"/>
  <c r="AF32" i="2"/>
  <c r="AH32" i="2"/>
  <c r="AD32" i="2"/>
  <c r="BF28" i="2"/>
  <c r="AV28" i="2"/>
  <c r="AL28" i="2"/>
  <c r="BN28" i="2"/>
  <c r="BD28" i="2"/>
  <c r="AT28" i="2"/>
  <c r="AP28" i="2"/>
  <c r="AX28" i="2"/>
  <c r="BB28" i="2"/>
  <c r="BJ28" i="2"/>
  <c r="AN28" i="2"/>
  <c r="BL28" i="2"/>
  <c r="AF28" i="2"/>
  <c r="AD28" i="2"/>
  <c r="AH28" i="2"/>
  <c r="BF24" i="2"/>
  <c r="AV24" i="2"/>
  <c r="AL24" i="2"/>
  <c r="BN24" i="2"/>
  <c r="BD24" i="2"/>
  <c r="AT24" i="2"/>
  <c r="AP24" i="2"/>
  <c r="BB24" i="2"/>
  <c r="BJ24" i="2"/>
  <c r="AN24" i="2"/>
  <c r="BL24" i="2"/>
  <c r="AX24" i="2"/>
  <c r="AF24" i="2"/>
  <c r="AD24" i="2"/>
  <c r="AH24" i="2"/>
  <c r="BL17" i="2"/>
  <c r="BB17" i="2"/>
  <c r="AP17" i="2"/>
  <c r="BN17" i="2"/>
  <c r="BD17" i="2"/>
  <c r="AT17" i="2"/>
  <c r="AL17" i="2"/>
  <c r="AV17" i="2"/>
  <c r="AX17" i="2"/>
  <c r="BF17" i="2"/>
  <c r="BJ17" i="2"/>
  <c r="AN17" i="2"/>
  <c r="AF17" i="2"/>
  <c r="AD17" i="2"/>
  <c r="AH17" i="2"/>
  <c r="BN13" i="2"/>
  <c r="BD13" i="2"/>
  <c r="AT13" i="2"/>
  <c r="BF13" i="2"/>
  <c r="AV13" i="2"/>
  <c r="AL13" i="2"/>
  <c r="BJ13" i="2"/>
  <c r="BL13" i="2"/>
  <c r="BB13" i="2"/>
  <c r="AN13" i="2"/>
  <c r="AP13" i="2"/>
  <c r="AX13" i="2"/>
  <c r="AF13" i="2"/>
  <c r="AH13" i="2"/>
  <c r="AD13" i="2"/>
  <c r="AT9" i="2"/>
  <c r="BL9" i="2"/>
  <c r="BB9" i="2"/>
  <c r="AP9" i="2"/>
  <c r="BN9" i="2"/>
  <c r="BD9" i="2"/>
  <c r="AN9" i="2"/>
  <c r="BF9" i="2"/>
  <c r="AL9" i="2"/>
  <c r="BJ9" i="2"/>
  <c r="AV9" i="2"/>
  <c r="AX9" i="2"/>
  <c r="AF9" i="2"/>
  <c r="AH9" i="2"/>
  <c r="AD9" i="2"/>
  <c r="BJ253" i="2"/>
  <c r="AV253" i="2"/>
  <c r="AH253" i="2"/>
  <c r="BL253" i="2"/>
  <c r="BB253" i="2"/>
  <c r="AL253" i="2"/>
  <c r="BN253" i="2"/>
  <c r="AN253" i="2"/>
  <c r="BF253" i="2"/>
  <c r="AF253" i="2"/>
  <c r="BD253" i="2"/>
  <c r="AP253" i="2"/>
  <c r="AD253" i="2"/>
  <c r="AX253" i="2"/>
  <c r="AT253" i="2"/>
  <c r="BB455" i="2"/>
  <c r="AP455" i="2"/>
  <c r="AF455" i="2"/>
  <c r="BD455" i="2"/>
  <c r="AT455" i="2"/>
  <c r="AH455" i="2"/>
  <c r="AX455" i="2"/>
  <c r="AD455" i="2"/>
  <c r="AV455" i="2"/>
  <c r="BL455" i="2"/>
  <c r="AL455" i="2"/>
  <c r="AN455" i="2"/>
  <c r="BF455" i="2"/>
  <c r="BN455" i="2"/>
  <c r="BJ455" i="2"/>
  <c r="BL442" i="2"/>
  <c r="AT442" i="2"/>
  <c r="AH442" i="2"/>
  <c r="BN442" i="2"/>
  <c r="AV442" i="2"/>
  <c r="AL442" i="2"/>
  <c r="AP442" i="2"/>
  <c r="AN442" i="2"/>
  <c r="BJ442" i="2"/>
  <c r="AD442" i="2"/>
  <c r="AX442" i="2"/>
  <c r="AF442" i="2"/>
  <c r="BB442" i="2"/>
  <c r="BD442" i="2"/>
  <c r="BF442" i="2"/>
  <c r="BB438" i="2"/>
  <c r="AP438" i="2"/>
  <c r="AF438" i="2"/>
  <c r="BJ438" i="2"/>
  <c r="AT438" i="2"/>
  <c r="AH438" i="2"/>
  <c r="BL438" i="2"/>
  <c r="AL438" i="2"/>
  <c r="AX438" i="2"/>
  <c r="AD438" i="2"/>
  <c r="AN438" i="2"/>
  <c r="AV438" i="2"/>
  <c r="BN438" i="2"/>
  <c r="BD438" i="2"/>
  <c r="BF438" i="2"/>
  <c r="BD459" i="2"/>
  <c r="AT459" i="2"/>
  <c r="AH459" i="2"/>
  <c r="BF459" i="2"/>
  <c r="AV459" i="2"/>
  <c r="AL459" i="2"/>
  <c r="AP459" i="2"/>
  <c r="BL459" i="2"/>
  <c r="AN459" i="2"/>
  <c r="BB459" i="2"/>
  <c r="AD459" i="2"/>
  <c r="AX459" i="2"/>
  <c r="AF459" i="2"/>
  <c r="BN459" i="2"/>
  <c r="BJ459" i="2"/>
  <c r="BL428" i="2"/>
  <c r="AV428" i="2"/>
  <c r="AL428" i="2"/>
  <c r="BN428" i="2"/>
  <c r="AX428" i="2"/>
  <c r="AN428" i="2"/>
  <c r="AD428" i="2"/>
  <c r="AT428" i="2"/>
  <c r="AP428" i="2"/>
  <c r="AH428" i="2"/>
  <c r="BD428" i="2"/>
  <c r="BJ428" i="2"/>
  <c r="AF428" i="2"/>
  <c r="BF428" i="2"/>
  <c r="BB428" i="2"/>
  <c r="BN423" i="2"/>
  <c r="AV423" i="2"/>
  <c r="AL423" i="2"/>
  <c r="AX423" i="2"/>
  <c r="AN423" i="2"/>
  <c r="AD423" i="2"/>
  <c r="AP423" i="2"/>
  <c r="BL423" i="2"/>
  <c r="AH423" i="2"/>
  <c r="BJ423" i="2"/>
  <c r="AT423" i="2"/>
  <c r="AF423" i="2"/>
  <c r="BD423" i="2"/>
  <c r="BB423" i="2"/>
  <c r="BF423" i="2"/>
  <c r="BB418" i="2"/>
  <c r="AP418" i="2"/>
  <c r="AF418" i="2"/>
  <c r="BD418" i="2"/>
  <c r="AT418" i="2"/>
  <c r="AH418" i="2"/>
  <c r="BL418" i="2"/>
  <c r="AN418" i="2"/>
  <c r="BF418" i="2"/>
  <c r="AL418" i="2"/>
  <c r="AD418" i="2"/>
  <c r="AV418" i="2"/>
  <c r="AX418" i="2"/>
  <c r="BJ418" i="2"/>
  <c r="BN418" i="2"/>
  <c r="BD413" i="2"/>
  <c r="AT413" i="2"/>
  <c r="AH413" i="2"/>
  <c r="BF413" i="2"/>
  <c r="AV413" i="2"/>
  <c r="AL413" i="2"/>
  <c r="AX413" i="2"/>
  <c r="AD413" i="2"/>
  <c r="AP413" i="2"/>
  <c r="BB413" i="2"/>
  <c r="BL413" i="2"/>
  <c r="AF413" i="2"/>
  <c r="AN413" i="2"/>
  <c r="BN413" i="2"/>
  <c r="BJ413" i="2"/>
  <c r="BB408" i="2"/>
  <c r="AP408" i="2"/>
  <c r="AF408" i="2"/>
  <c r="BD408" i="2"/>
  <c r="AT408" i="2"/>
  <c r="AH408" i="2"/>
  <c r="BL408" i="2"/>
  <c r="AN408" i="2"/>
  <c r="BF408" i="2"/>
  <c r="AL408" i="2"/>
  <c r="AD408" i="2"/>
  <c r="AX408" i="2"/>
  <c r="AV408" i="2"/>
  <c r="BN408" i="2"/>
  <c r="BJ408" i="2"/>
  <c r="BF402" i="2"/>
  <c r="AV402" i="2"/>
  <c r="AL402" i="2"/>
  <c r="BL402" i="2"/>
  <c r="AX402" i="2"/>
  <c r="AN402" i="2"/>
  <c r="AD402" i="2"/>
  <c r="AP402" i="2"/>
  <c r="BD402" i="2"/>
  <c r="AH402" i="2"/>
  <c r="AF402" i="2"/>
  <c r="AT402" i="2"/>
  <c r="BB402" i="2"/>
  <c r="BJ402" i="2"/>
  <c r="BN402" i="2"/>
  <c r="BL370" i="2"/>
  <c r="BB370" i="2"/>
  <c r="AN370" i="2"/>
  <c r="BN370" i="2"/>
  <c r="BD370" i="2"/>
  <c r="AT370" i="2"/>
  <c r="AD370" i="2"/>
  <c r="BJ370" i="2"/>
  <c r="AH370" i="2"/>
  <c r="BF370" i="2"/>
  <c r="AF370" i="2"/>
  <c r="AX370" i="2"/>
  <c r="AV370" i="2"/>
  <c r="AP370" i="2"/>
  <c r="AL370" i="2"/>
  <c r="BN364" i="2"/>
  <c r="BD364" i="2"/>
  <c r="AT364" i="2"/>
  <c r="AF364" i="2"/>
  <c r="BF364" i="2"/>
  <c r="AV364" i="2"/>
  <c r="AL364" i="2"/>
  <c r="BB364" i="2"/>
  <c r="AX364" i="2"/>
  <c r="AP364" i="2"/>
  <c r="BJ364" i="2"/>
  <c r="AN364" i="2"/>
  <c r="BL364" i="2"/>
  <c r="AD364" i="2"/>
  <c r="AH364" i="2"/>
  <c r="BB341" i="2"/>
  <c r="AP341" i="2"/>
  <c r="AF341" i="2"/>
  <c r="BD341" i="2"/>
  <c r="AT341" i="2"/>
  <c r="AH341" i="2"/>
  <c r="BF341" i="2"/>
  <c r="AL341" i="2"/>
  <c r="AX341" i="2"/>
  <c r="AD341" i="2"/>
  <c r="AN341" i="2"/>
  <c r="AV341" i="2"/>
  <c r="BL341" i="2"/>
  <c r="BN341" i="2"/>
  <c r="BJ341" i="2"/>
  <c r="BB214" i="2"/>
  <c r="AP214" i="2"/>
  <c r="AF214" i="2"/>
  <c r="AX214" i="2"/>
  <c r="AN214" i="2"/>
  <c r="AD214" i="2"/>
  <c r="AT214" i="2"/>
  <c r="BF214" i="2"/>
  <c r="AL214" i="2"/>
  <c r="AV214" i="2"/>
  <c r="AH214" i="2"/>
  <c r="BD214" i="2"/>
  <c r="BL214" i="2"/>
  <c r="BJ214" i="2"/>
  <c r="BN214" i="2"/>
  <c r="BB335" i="2"/>
  <c r="AP335" i="2"/>
  <c r="AF335" i="2"/>
  <c r="AX335" i="2"/>
  <c r="AN335" i="2"/>
  <c r="AD335" i="2"/>
  <c r="AV335" i="2"/>
  <c r="BD335" i="2"/>
  <c r="AH335" i="2"/>
  <c r="BF335" i="2"/>
  <c r="AT335" i="2"/>
  <c r="AL335" i="2"/>
  <c r="BL335" i="2"/>
  <c r="BJ335" i="2"/>
  <c r="BN335" i="2"/>
  <c r="AX331" i="2"/>
  <c r="AN331" i="2"/>
  <c r="AD331" i="2"/>
  <c r="BF331" i="2"/>
  <c r="AV331" i="2"/>
  <c r="AL331" i="2"/>
  <c r="BD331" i="2"/>
  <c r="AH331" i="2"/>
  <c r="AP331" i="2"/>
  <c r="AF331" i="2"/>
  <c r="AT331" i="2"/>
  <c r="BB331" i="2"/>
  <c r="BL331" i="2"/>
  <c r="BJ331" i="2"/>
  <c r="BN331" i="2"/>
  <c r="BL319" i="2"/>
  <c r="AX319" i="2"/>
  <c r="AN319" i="2"/>
  <c r="AD319" i="2"/>
  <c r="BF319" i="2"/>
  <c r="AV319" i="2"/>
  <c r="AL319" i="2"/>
  <c r="BN319" i="2"/>
  <c r="AP319" i="2"/>
  <c r="AT319" i="2"/>
  <c r="AH319" i="2"/>
  <c r="AF319" i="2"/>
  <c r="BB319" i="2"/>
  <c r="BD319" i="2"/>
  <c r="BJ319" i="2"/>
  <c r="BF311" i="2"/>
  <c r="AV311" i="2"/>
  <c r="AL311" i="2"/>
  <c r="AT311" i="2"/>
  <c r="AF311" i="2"/>
  <c r="AX311" i="2"/>
  <c r="AH311" i="2"/>
  <c r="BD311" i="2"/>
  <c r="AD311" i="2"/>
  <c r="BB311" i="2"/>
  <c r="AP311" i="2"/>
  <c r="AN311" i="2"/>
  <c r="BJ311" i="2"/>
  <c r="BL311" i="2"/>
  <c r="BN311" i="2"/>
  <c r="BF301" i="2"/>
  <c r="AV301" i="2"/>
  <c r="AL301" i="2"/>
  <c r="BB301" i="2"/>
  <c r="AN301" i="2"/>
  <c r="BD301" i="2"/>
  <c r="AP301" i="2"/>
  <c r="AD301" i="2"/>
  <c r="AX301" i="2"/>
  <c r="AT301" i="2"/>
  <c r="AF301" i="2"/>
  <c r="AH301" i="2"/>
  <c r="BL301" i="2"/>
  <c r="BJ301" i="2"/>
  <c r="BN301" i="2"/>
  <c r="AX297" i="2"/>
  <c r="AN297" i="2"/>
  <c r="AD297" i="2"/>
  <c r="BB297" i="2"/>
  <c r="AL297" i="2"/>
  <c r="BD297" i="2"/>
  <c r="AP297" i="2"/>
  <c r="AV297" i="2"/>
  <c r="AT297" i="2"/>
  <c r="BF297" i="2"/>
  <c r="AH297" i="2"/>
  <c r="AF297" i="2"/>
  <c r="BL297" i="2"/>
  <c r="BJ297" i="2"/>
  <c r="BN297" i="2"/>
  <c r="BL280" i="2"/>
  <c r="BB280" i="2"/>
  <c r="AL280" i="2"/>
  <c r="BN280" i="2"/>
  <c r="BD280" i="2"/>
  <c r="AT280" i="2"/>
  <c r="AD280" i="2"/>
  <c r="BF280" i="2"/>
  <c r="AF280" i="2"/>
  <c r="AX280" i="2"/>
  <c r="AV280" i="2"/>
  <c r="AH280" i="2"/>
  <c r="BJ280" i="2"/>
  <c r="AN280" i="2"/>
  <c r="AP280" i="2"/>
  <c r="BL277" i="2"/>
  <c r="BB277" i="2"/>
  <c r="AH277" i="2"/>
  <c r="BN277" i="2"/>
  <c r="BD277" i="2"/>
  <c r="AT277" i="2"/>
  <c r="BF277" i="2"/>
  <c r="AD277" i="2"/>
  <c r="AX277" i="2"/>
  <c r="AF277" i="2"/>
  <c r="BJ277" i="2"/>
  <c r="AV277" i="2"/>
  <c r="AL277" i="2"/>
  <c r="AN277" i="2"/>
  <c r="AP277" i="2"/>
  <c r="BD285" i="2"/>
  <c r="AT285" i="2"/>
  <c r="AH285" i="2"/>
  <c r="BF285" i="2"/>
  <c r="AV285" i="2"/>
  <c r="AL285" i="2"/>
  <c r="BB285" i="2"/>
  <c r="AF285" i="2"/>
  <c r="AX285" i="2"/>
  <c r="AD285" i="2"/>
  <c r="AN285" i="2"/>
  <c r="AP285" i="2"/>
  <c r="BL285" i="2"/>
  <c r="BJ285" i="2"/>
  <c r="BN285" i="2"/>
  <c r="BL271" i="2"/>
  <c r="BB271" i="2"/>
  <c r="AH271" i="2"/>
  <c r="BN271" i="2"/>
  <c r="BD271" i="2"/>
  <c r="AT271" i="2"/>
  <c r="BJ271" i="2"/>
  <c r="AF271" i="2"/>
  <c r="BF271" i="2"/>
  <c r="AD271" i="2"/>
  <c r="AV271" i="2"/>
  <c r="AX271" i="2"/>
  <c r="AN271" i="2"/>
  <c r="AL271" i="2"/>
  <c r="AP271" i="2"/>
  <c r="BB264" i="2"/>
  <c r="AP264" i="2"/>
  <c r="AF264" i="2"/>
  <c r="BD264" i="2"/>
  <c r="AT264" i="2"/>
  <c r="AH264" i="2"/>
  <c r="AX264" i="2"/>
  <c r="AD264" i="2"/>
  <c r="AV264" i="2"/>
  <c r="AN264" i="2"/>
  <c r="BF264" i="2"/>
  <c r="AL264" i="2"/>
  <c r="BL264" i="2"/>
  <c r="BN264" i="2"/>
  <c r="BJ264" i="2"/>
  <c r="BB246" i="2"/>
  <c r="AP246" i="2"/>
  <c r="AF246" i="2"/>
  <c r="AX246" i="2"/>
  <c r="AN246" i="2"/>
  <c r="AD246" i="2"/>
  <c r="BD246" i="2"/>
  <c r="AH246" i="2"/>
  <c r="AV246" i="2"/>
  <c r="BF246" i="2"/>
  <c r="AL246" i="2"/>
  <c r="AT246" i="2"/>
  <c r="BL246" i="2"/>
  <c r="BJ246" i="2"/>
  <c r="BN246" i="2"/>
  <c r="BB211" i="2"/>
  <c r="AP211" i="2"/>
  <c r="AF211" i="2"/>
  <c r="AX211" i="2"/>
  <c r="AN211" i="2"/>
  <c r="AD211" i="2"/>
  <c r="BD211" i="2"/>
  <c r="AH211" i="2"/>
  <c r="AV211" i="2"/>
  <c r="BF211" i="2"/>
  <c r="AL211" i="2"/>
  <c r="AT211" i="2"/>
  <c r="BL211" i="2"/>
  <c r="BN211" i="2"/>
  <c r="BJ211" i="2"/>
  <c r="BN199" i="2"/>
  <c r="BB199" i="2"/>
  <c r="AP199" i="2"/>
  <c r="AF199" i="2"/>
  <c r="BL199" i="2"/>
  <c r="AX199" i="2"/>
  <c r="AN199" i="2"/>
  <c r="AD199" i="2"/>
  <c r="BF199" i="2"/>
  <c r="AL199" i="2"/>
  <c r="BD199" i="2"/>
  <c r="AH199" i="2"/>
  <c r="AT199" i="2"/>
  <c r="AV199" i="2"/>
  <c r="BJ199" i="2"/>
  <c r="BD195" i="2"/>
  <c r="AT195" i="2"/>
  <c r="AH195" i="2"/>
  <c r="BB195" i="2"/>
  <c r="AP195" i="2"/>
  <c r="AF195" i="2"/>
  <c r="AX195" i="2"/>
  <c r="AD195" i="2"/>
  <c r="BF195" i="2"/>
  <c r="AL195" i="2"/>
  <c r="AV195" i="2"/>
  <c r="AN195" i="2"/>
  <c r="BL195" i="2"/>
  <c r="BJ195" i="2"/>
  <c r="BN195" i="2"/>
  <c r="BL191" i="2"/>
  <c r="AX191" i="2"/>
  <c r="AN191" i="2"/>
  <c r="AD191" i="2"/>
  <c r="BF191" i="2"/>
  <c r="AV191" i="2"/>
  <c r="AL191" i="2"/>
  <c r="BN191" i="2"/>
  <c r="AP191" i="2"/>
  <c r="AT191" i="2"/>
  <c r="BD191" i="2"/>
  <c r="AH191" i="2"/>
  <c r="AF191" i="2"/>
  <c r="BB191" i="2"/>
  <c r="BJ191" i="2"/>
  <c r="BB187" i="2"/>
  <c r="AP187" i="2"/>
  <c r="AF187" i="2"/>
  <c r="AX187" i="2"/>
  <c r="AN187" i="2"/>
  <c r="AD187" i="2"/>
  <c r="BF187" i="2"/>
  <c r="AL187" i="2"/>
  <c r="AT187" i="2"/>
  <c r="BD187" i="2"/>
  <c r="AH187" i="2"/>
  <c r="AV187" i="2"/>
  <c r="BL187" i="2"/>
  <c r="BN187" i="2"/>
  <c r="BJ187" i="2"/>
  <c r="BF165" i="2"/>
  <c r="AN165" i="2"/>
  <c r="AD165" i="2"/>
  <c r="BN165" i="2"/>
  <c r="BD165" i="2"/>
  <c r="AL165" i="2"/>
  <c r="BL165" i="2"/>
  <c r="AH165" i="2"/>
  <c r="BJ165" i="2"/>
  <c r="AF165" i="2"/>
  <c r="AP165" i="2"/>
  <c r="BB165" i="2"/>
  <c r="AV165" i="2"/>
  <c r="AT165" i="2"/>
  <c r="AX165" i="2"/>
  <c r="BF161" i="2"/>
  <c r="AV161" i="2"/>
  <c r="AL161" i="2"/>
  <c r="BN161" i="2"/>
  <c r="BD161" i="2"/>
  <c r="AT161" i="2"/>
  <c r="AF161" i="2"/>
  <c r="BB161" i="2"/>
  <c r="BJ161" i="2"/>
  <c r="AN161" i="2"/>
  <c r="AX161" i="2"/>
  <c r="BL161" i="2"/>
  <c r="AP161" i="2"/>
  <c r="AD161" i="2"/>
  <c r="AH161" i="2"/>
  <c r="BL118" i="2"/>
  <c r="BB118" i="2"/>
  <c r="AP118" i="2"/>
  <c r="BJ118" i="2"/>
  <c r="AX118" i="2"/>
  <c r="AN118" i="2"/>
  <c r="BD118" i="2"/>
  <c r="AF118" i="2"/>
  <c r="AV118" i="2"/>
  <c r="AT118" i="2"/>
  <c r="BF118" i="2"/>
  <c r="AL118" i="2"/>
  <c r="BN118" i="2"/>
  <c r="AH118" i="2"/>
  <c r="AD118" i="2"/>
  <c r="BJ105" i="2"/>
  <c r="AV105" i="2"/>
  <c r="AH105" i="2"/>
  <c r="BF105" i="2"/>
  <c r="AP105" i="2"/>
  <c r="AF105" i="2"/>
  <c r="BB105" i="2"/>
  <c r="BN105" i="2"/>
  <c r="AN105" i="2"/>
  <c r="AD105" i="2"/>
  <c r="AL105" i="2"/>
  <c r="BD105" i="2"/>
  <c r="BL105" i="2"/>
  <c r="AX105" i="2"/>
  <c r="AT105" i="2"/>
  <c r="BJ148" i="2"/>
  <c r="AX148" i="2"/>
  <c r="AH148" i="2"/>
  <c r="BF148" i="2"/>
  <c r="AV148" i="2"/>
  <c r="AF148" i="2"/>
  <c r="BN148" i="2"/>
  <c r="AT148" i="2"/>
  <c r="BB148" i="2"/>
  <c r="BL148" i="2"/>
  <c r="AN148" i="2"/>
  <c r="AD148" i="2"/>
  <c r="BD148" i="2"/>
  <c r="AL148" i="2"/>
  <c r="AP148" i="2"/>
  <c r="BF132" i="2"/>
  <c r="AV132" i="2"/>
  <c r="AF132" i="2"/>
  <c r="BN132" i="2"/>
  <c r="BD132" i="2"/>
  <c r="AT132" i="2"/>
  <c r="AD132" i="2"/>
  <c r="BJ132" i="2"/>
  <c r="AH132" i="2"/>
  <c r="BB132" i="2"/>
  <c r="AX132" i="2"/>
  <c r="BL132" i="2"/>
  <c r="AL132" i="2"/>
  <c r="AN132" i="2"/>
  <c r="AP132" i="2"/>
  <c r="BL122" i="2"/>
  <c r="BB122" i="2"/>
  <c r="AH122" i="2"/>
  <c r="BJ122" i="2"/>
  <c r="AX122" i="2"/>
  <c r="AF122" i="2"/>
  <c r="BD122" i="2"/>
  <c r="AV122" i="2"/>
  <c r="BN122" i="2"/>
  <c r="AD122" i="2"/>
  <c r="AT122" i="2"/>
  <c r="BF122" i="2"/>
  <c r="AN122" i="2"/>
  <c r="AL122" i="2"/>
  <c r="AP122" i="2"/>
  <c r="BN98" i="2"/>
  <c r="BD98" i="2"/>
  <c r="AT98" i="2"/>
  <c r="BL98" i="2"/>
  <c r="BB98" i="2"/>
  <c r="AP98" i="2"/>
  <c r="AX98" i="2"/>
  <c r="AV98" i="2"/>
  <c r="BF98" i="2"/>
  <c r="BJ98" i="2"/>
  <c r="AL98" i="2"/>
  <c r="AN98" i="2"/>
  <c r="AF98" i="2"/>
  <c r="AH98" i="2"/>
  <c r="AD98" i="2"/>
  <c r="BN94" i="2"/>
  <c r="BD94" i="2"/>
  <c r="AT94" i="2"/>
  <c r="BL94" i="2"/>
  <c r="BB94" i="2"/>
  <c r="AP94" i="2"/>
  <c r="BF94" i="2"/>
  <c r="AL94" i="2"/>
  <c r="AX94" i="2"/>
  <c r="BJ94" i="2"/>
  <c r="AV94" i="2"/>
  <c r="AN94" i="2"/>
  <c r="AH94" i="2"/>
  <c r="AF94" i="2"/>
  <c r="AD94" i="2"/>
  <c r="BF70" i="2"/>
  <c r="AV70" i="2"/>
  <c r="AL70" i="2"/>
  <c r="BN70" i="2"/>
  <c r="BD70" i="2"/>
  <c r="AT70" i="2"/>
  <c r="AX70" i="2"/>
  <c r="BJ70" i="2"/>
  <c r="AN70" i="2"/>
  <c r="BL70" i="2"/>
  <c r="AP70" i="2"/>
  <c r="BB70" i="2"/>
  <c r="AF70" i="2"/>
  <c r="AD70" i="2"/>
  <c r="AH70" i="2"/>
  <c r="BF59" i="2"/>
  <c r="AV59" i="2"/>
  <c r="AF59" i="2"/>
  <c r="BN59" i="2"/>
  <c r="BD59" i="2"/>
  <c r="AT59" i="2"/>
  <c r="AD59" i="2"/>
  <c r="BB59" i="2"/>
  <c r="BL59" i="2"/>
  <c r="AN59" i="2"/>
  <c r="AX59" i="2"/>
  <c r="BJ59" i="2"/>
  <c r="AH59" i="2"/>
  <c r="AL59" i="2"/>
  <c r="AP59" i="2"/>
  <c r="BN53" i="2"/>
  <c r="BD53" i="2"/>
  <c r="AT53" i="2"/>
  <c r="AD53" i="2"/>
  <c r="BL53" i="2"/>
  <c r="BB53" i="2"/>
  <c r="AN53" i="2"/>
  <c r="AH53" i="2"/>
  <c r="AX53" i="2"/>
  <c r="BF53" i="2"/>
  <c r="AF53" i="2"/>
  <c r="BJ53" i="2"/>
  <c r="AV53" i="2"/>
  <c r="AP53" i="2"/>
  <c r="AL53" i="2"/>
  <c r="BN48" i="2"/>
  <c r="BD48" i="2"/>
  <c r="AT48" i="2"/>
  <c r="AD48" i="2"/>
  <c r="BL48" i="2"/>
  <c r="BB48" i="2"/>
  <c r="AN48" i="2"/>
  <c r="BF48" i="2"/>
  <c r="AH48" i="2"/>
  <c r="AV48" i="2"/>
  <c r="AX48" i="2"/>
  <c r="AF48" i="2"/>
  <c r="BJ48" i="2"/>
  <c r="AP48" i="2"/>
  <c r="AL48" i="2"/>
  <c r="BJ39" i="2"/>
  <c r="AX39" i="2"/>
  <c r="AN39" i="2"/>
  <c r="BF39" i="2"/>
  <c r="AV39" i="2"/>
  <c r="AL39" i="2"/>
  <c r="BB39" i="2"/>
  <c r="BD39" i="2"/>
  <c r="BL39" i="2"/>
  <c r="AP39" i="2"/>
  <c r="BN39" i="2"/>
  <c r="AT39" i="2"/>
  <c r="AF39" i="2"/>
  <c r="AD39" i="2"/>
  <c r="AH39" i="2"/>
  <c r="BL33" i="2"/>
  <c r="BB33" i="2"/>
  <c r="AP33" i="2"/>
  <c r="AF33" i="2"/>
  <c r="BJ33" i="2"/>
  <c r="AX33" i="2"/>
  <c r="AN33" i="2"/>
  <c r="AL33" i="2"/>
  <c r="AV33" i="2"/>
  <c r="BD33" i="2"/>
  <c r="AH33" i="2"/>
  <c r="BF33" i="2"/>
  <c r="BN33" i="2"/>
  <c r="AT33" i="2"/>
  <c r="AD33" i="2"/>
  <c r="BJ29" i="2"/>
  <c r="AX29" i="2"/>
  <c r="AN29" i="2"/>
  <c r="BF29" i="2"/>
  <c r="AV29" i="2"/>
  <c r="AL29" i="2"/>
  <c r="BN29" i="2"/>
  <c r="AT29" i="2"/>
  <c r="BB29" i="2"/>
  <c r="AH29" i="2"/>
  <c r="BL29" i="2"/>
  <c r="AP29" i="2"/>
  <c r="AF29" i="2"/>
  <c r="BD29" i="2"/>
  <c r="AD29" i="2"/>
  <c r="BJ25" i="2"/>
  <c r="AX25" i="2"/>
  <c r="AN25" i="2"/>
  <c r="BF25" i="2"/>
  <c r="AV25" i="2"/>
  <c r="AL25" i="2"/>
  <c r="BN25" i="2"/>
  <c r="AT25" i="2"/>
  <c r="BB25" i="2"/>
  <c r="BD25" i="2"/>
  <c r="BL25" i="2"/>
  <c r="AP25" i="2"/>
  <c r="AD25" i="2"/>
  <c r="AF25" i="2"/>
  <c r="AH25" i="2"/>
  <c r="BF18" i="2"/>
  <c r="AV18" i="2"/>
  <c r="AL18" i="2"/>
  <c r="BN18" i="2"/>
  <c r="BD18" i="2"/>
  <c r="AT18" i="2"/>
  <c r="AH18" i="2"/>
  <c r="BJ18" i="2"/>
  <c r="AP18" i="2"/>
  <c r="BB18" i="2"/>
  <c r="AF18" i="2"/>
  <c r="AN18" i="2"/>
  <c r="BL18" i="2"/>
  <c r="AX18" i="2"/>
  <c r="AD18" i="2"/>
  <c r="BN14" i="2"/>
  <c r="BL14" i="2"/>
  <c r="BB14" i="2"/>
  <c r="AP14" i="2"/>
  <c r="BD14" i="2"/>
  <c r="AT14" i="2"/>
  <c r="AV14" i="2"/>
  <c r="AX14" i="2"/>
  <c r="BF14" i="2"/>
  <c r="BJ14" i="2"/>
  <c r="AN14" i="2"/>
  <c r="AL14" i="2"/>
  <c r="AF14" i="2"/>
  <c r="AH14" i="2"/>
  <c r="AD14" i="2"/>
  <c r="BF10" i="2"/>
  <c r="AV10" i="2"/>
  <c r="AL10" i="2"/>
  <c r="BJ10" i="2"/>
  <c r="AX10" i="2"/>
  <c r="AN10" i="2"/>
  <c r="BL10" i="2"/>
  <c r="BN10" i="2"/>
  <c r="AT10" i="2"/>
  <c r="BD10" i="2"/>
  <c r="AF10" i="2"/>
  <c r="AP10" i="2"/>
  <c r="BB10" i="2"/>
  <c r="AD10" i="2"/>
  <c r="AH10" i="2"/>
  <c r="BN4" i="2"/>
  <c r="BD4" i="2"/>
  <c r="AF4" i="2"/>
  <c r="BL4" i="2"/>
  <c r="BB4" i="2"/>
  <c r="AP4" i="2"/>
  <c r="AD4" i="2"/>
  <c r="AT4" i="2"/>
  <c r="AL4" i="2"/>
  <c r="BJ4" i="2"/>
  <c r="AV4" i="2"/>
  <c r="AX4" i="2"/>
  <c r="BF4" i="2"/>
  <c r="AN4" i="2"/>
  <c r="AH4" i="2"/>
  <c r="BN258" i="2"/>
  <c r="BD258" i="2"/>
  <c r="AN258" i="2"/>
  <c r="AD258" i="2"/>
  <c r="BF258" i="2"/>
  <c r="AP258" i="2"/>
  <c r="AF258" i="2"/>
  <c r="AV258" i="2"/>
  <c r="BL258" i="2"/>
  <c r="AL258" i="2"/>
  <c r="BJ258" i="2"/>
  <c r="BB258" i="2"/>
  <c r="AH258" i="2"/>
  <c r="AX258" i="2"/>
  <c r="AT258" i="2"/>
  <c r="Y317" i="2"/>
  <c r="Y352" i="2"/>
  <c r="Y292" i="2"/>
  <c r="Y103" i="2"/>
  <c r="Y397" i="2"/>
  <c r="Y154" i="2"/>
  <c r="Y464" i="2"/>
  <c r="Y421" i="2"/>
  <c r="Y453" i="2"/>
  <c r="Y261" i="2"/>
  <c r="AA340" i="2" l="1"/>
  <c r="AA352" i="2"/>
  <c r="AA103" i="2"/>
  <c r="AA292" i="2"/>
  <c r="AA154" i="2"/>
  <c r="AA397" i="2"/>
  <c r="W292" i="2"/>
  <c r="AA464" i="2"/>
  <c r="AB464" i="2" s="1"/>
  <c r="AB317" i="2" l="1"/>
  <c r="D191" i="1" s="1"/>
  <c r="AB453" i="2"/>
  <c r="D185" i="1" s="1"/>
  <c r="AB340" i="2"/>
  <c r="D189" i="1" s="1"/>
  <c r="D184" i="1"/>
  <c r="H57" i="1" l="1"/>
  <c r="F3" i="2"/>
  <c r="G3" i="2"/>
  <c r="AN3" i="2" s="1"/>
  <c r="J3" i="2"/>
  <c r="O3" i="2"/>
  <c r="T3" i="2"/>
  <c r="U3" i="2"/>
  <c r="X3" i="2"/>
  <c r="BR3" i="2"/>
  <c r="BT3" i="2"/>
  <c r="BV3" i="2"/>
  <c r="BZ3" i="2"/>
  <c r="CB3" i="2"/>
  <c r="CD3" i="2"/>
  <c r="CH3" i="2"/>
  <c r="CJ3" i="2"/>
  <c r="CL3" i="2"/>
  <c r="F4" i="2"/>
  <c r="O4" i="2"/>
  <c r="BR8" i="2"/>
  <c r="BT8" i="2"/>
  <c r="BV8" i="2"/>
  <c r="BZ8" i="2"/>
  <c r="CB8" i="2"/>
  <c r="CD8" i="2"/>
  <c r="CH8" i="2"/>
  <c r="CJ8" i="2"/>
  <c r="CL8" i="2"/>
  <c r="F10" i="2"/>
  <c r="F11" i="2"/>
  <c r="AT11" i="2"/>
  <c r="T11" i="2"/>
  <c r="U11" i="2"/>
  <c r="X11" i="2"/>
  <c r="BR11" i="2"/>
  <c r="BT11" i="2"/>
  <c r="BV11" i="2"/>
  <c r="BZ11" i="2"/>
  <c r="CB11" i="2"/>
  <c r="CD11" i="2"/>
  <c r="CH11" i="2"/>
  <c r="CJ11" i="2"/>
  <c r="CL11" i="2"/>
  <c r="F12" i="2"/>
  <c r="F13" i="2"/>
  <c r="F14" i="2"/>
  <c r="F15" i="2"/>
  <c r="F16" i="2"/>
  <c r="F17" i="2"/>
  <c r="F18" i="2"/>
  <c r="F20" i="2"/>
  <c r="BR23" i="2"/>
  <c r="BT23" i="2"/>
  <c r="BV23" i="2"/>
  <c r="BZ23" i="2"/>
  <c r="CB23" i="2"/>
  <c r="CD23" i="2"/>
  <c r="CH23" i="2"/>
  <c r="CJ23" i="2"/>
  <c r="CL23" i="2"/>
  <c r="F24" i="2"/>
  <c r="F25" i="2"/>
  <c r="F26" i="2"/>
  <c r="F27" i="2"/>
  <c r="F28" i="2"/>
  <c r="F29" i="2"/>
  <c r="F30" i="2"/>
  <c r="F31" i="2"/>
  <c r="F32" i="2"/>
  <c r="F33" i="2"/>
  <c r="F34" i="2"/>
  <c r="F36" i="2"/>
  <c r="O36" i="2"/>
  <c r="F37" i="2"/>
  <c r="O37" i="2"/>
  <c r="F38" i="2"/>
  <c r="O38" i="2"/>
  <c r="F39" i="2"/>
  <c r="O39" i="2"/>
  <c r="O45" i="2"/>
  <c r="BR45" i="2"/>
  <c r="BT45" i="2"/>
  <c r="BV45" i="2"/>
  <c r="BZ45" i="2"/>
  <c r="CB45" i="2"/>
  <c r="CD45" i="2"/>
  <c r="CH45" i="2"/>
  <c r="CJ45" i="2"/>
  <c r="CL45" i="2"/>
  <c r="O46" i="2"/>
  <c r="BR46" i="2"/>
  <c r="BT46" i="2"/>
  <c r="BV46" i="2"/>
  <c r="BZ46" i="2"/>
  <c r="CB46" i="2"/>
  <c r="CD46" i="2"/>
  <c r="CH46" i="2"/>
  <c r="CJ46" i="2"/>
  <c r="CL46" i="2"/>
  <c r="F47" i="2"/>
  <c r="O47" i="2"/>
  <c r="F48" i="2"/>
  <c r="O48" i="2"/>
  <c r="F49" i="2"/>
  <c r="O49" i="2"/>
  <c r="O50" i="2"/>
  <c r="BR50" i="2"/>
  <c r="BT50" i="2"/>
  <c r="BV50" i="2"/>
  <c r="BZ50" i="2"/>
  <c r="CB50" i="2"/>
  <c r="CD50" i="2"/>
  <c r="CH50" i="2"/>
  <c r="CJ50" i="2"/>
  <c r="CL50" i="2"/>
  <c r="F51" i="2"/>
  <c r="O51" i="2"/>
  <c r="F52" i="2"/>
  <c r="O52" i="2"/>
  <c r="F53" i="2"/>
  <c r="O53" i="2"/>
  <c r="F54" i="2"/>
  <c r="O54" i="2"/>
  <c r="O56" i="2"/>
  <c r="BR56" i="2"/>
  <c r="BT56" i="2"/>
  <c r="BV56" i="2"/>
  <c r="BZ56" i="2"/>
  <c r="CB56" i="2"/>
  <c r="CD56" i="2"/>
  <c r="CH56" i="2"/>
  <c r="CJ56" i="2"/>
  <c r="CL56" i="2"/>
  <c r="F57" i="2"/>
  <c r="O57" i="2"/>
  <c r="F58" i="2"/>
  <c r="O58" i="2"/>
  <c r="F59" i="2"/>
  <c r="O59" i="2"/>
  <c r="O61" i="2"/>
  <c r="BR61" i="2"/>
  <c r="BT61" i="2"/>
  <c r="BV61" i="2"/>
  <c r="BZ61" i="2"/>
  <c r="CB61" i="2"/>
  <c r="CD61" i="2"/>
  <c r="CH61" i="2"/>
  <c r="CJ61" i="2"/>
  <c r="CL61" i="2"/>
  <c r="F63" i="2"/>
  <c r="O63" i="2"/>
  <c r="F64" i="2"/>
  <c r="O64" i="2"/>
  <c r="F65" i="2"/>
  <c r="O65" i="2"/>
  <c r="O68" i="2"/>
  <c r="BR68" i="2"/>
  <c r="BT68" i="2"/>
  <c r="BV68" i="2"/>
  <c r="BZ68" i="2"/>
  <c r="CB68" i="2"/>
  <c r="CD68" i="2"/>
  <c r="CH68" i="2"/>
  <c r="CJ68" i="2"/>
  <c r="CL68" i="2"/>
  <c r="O69" i="2"/>
  <c r="BR69" i="2"/>
  <c r="BT69" i="2"/>
  <c r="BV69" i="2"/>
  <c r="BZ69" i="2"/>
  <c r="CB69" i="2"/>
  <c r="CD69" i="2"/>
  <c r="CH69" i="2"/>
  <c r="CJ69" i="2"/>
  <c r="CL69" i="2"/>
  <c r="F70" i="2"/>
  <c r="O70" i="2"/>
  <c r="F71" i="2"/>
  <c r="O71" i="2"/>
  <c r="O72" i="2"/>
  <c r="BR72" i="2"/>
  <c r="BT72" i="2"/>
  <c r="BV72" i="2"/>
  <c r="BZ72" i="2"/>
  <c r="CB72" i="2"/>
  <c r="CD72" i="2"/>
  <c r="CH72" i="2"/>
  <c r="CJ72" i="2"/>
  <c r="CL72" i="2"/>
  <c r="F73" i="2"/>
  <c r="O73" i="2"/>
  <c r="F74" i="2"/>
  <c r="O74" i="2"/>
  <c r="O75" i="2"/>
  <c r="O76" i="2"/>
  <c r="F77" i="2"/>
  <c r="O77" i="2"/>
  <c r="O78" i="2"/>
  <c r="O79" i="2"/>
  <c r="F80" i="2"/>
  <c r="O80" i="2"/>
  <c r="O81" i="2"/>
  <c r="O82" i="2"/>
  <c r="BR82" i="2"/>
  <c r="BT82" i="2"/>
  <c r="BV82" i="2"/>
  <c r="BZ82" i="2"/>
  <c r="CB82" i="2"/>
  <c r="CD82" i="2"/>
  <c r="CH82" i="2"/>
  <c r="CJ82" i="2"/>
  <c r="CL82" i="2"/>
  <c r="F84" i="2"/>
  <c r="F85" i="2"/>
  <c r="F86" i="2"/>
  <c r="F87" i="2"/>
  <c r="O92" i="2"/>
  <c r="BR92" i="2"/>
  <c r="BT92" i="2"/>
  <c r="BV92" i="2"/>
  <c r="BZ92" i="2"/>
  <c r="CB92" i="2"/>
  <c r="CD92" i="2"/>
  <c r="CH92" i="2"/>
  <c r="CJ92" i="2"/>
  <c r="CL92" i="2"/>
  <c r="F93" i="2"/>
  <c r="O93" i="2"/>
  <c r="F94" i="2"/>
  <c r="O94" i="2"/>
  <c r="F95" i="2"/>
  <c r="O95" i="2"/>
  <c r="F96" i="2"/>
  <c r="O96" i="2"/>
  <c r="F124" i="2"/>
  <c r="O124" i="2"/>
  <c r="F98" i="2"/>
  <c r="O98" i="2"/>
  <c r="F99" i="2"/>
  <c r="O99" i="2"/>
  <c r="F100" i="2"/>
  <c r="O100" i="2"/>
  <c r="F101" i="2"/>
  <c r="O101" i="2"/>
  <c r="O102" i="2"/>
  <c r="F88" i="2"/>
  <c r="O88" i="2"/>
  <c r="F89" i="2"/>
  <c r="O89" i="2"/>
  <c r="O90" i="2"/>
  <c r="O120" i="2"/>
  <c r="BR120" i="2"/>
  <c r="BT120" i="2"/>
  <c r="BV120" i="2"/>
  <c r="BZ120" i="2"/>
  <c r="CB120" i="2"/>
  <c r="CD120" i="2"/>
  <c r="CH120" i="2"/>
  <c r="CJ120" i="2"/>
  <c r="CL120" i="2"/>
  <c r="O121" i="2"/>
  <c r="BR121" i="2"/>
  <c r="BT121" i="2"/>
  <c r="BV121" i="2"/>
  <c r="BZ121" i="2"/>
  <c r="CB121" i="2"/>
  <c r="CD121" i="2"/>
  <c r="CH121" i="2"/>
  <c r="CJ121" i="2"/>
  <c r="CL121" i="2"/>
  <c r="F144" i="2"/>
  <c r="O144" i="2"/>
  <c r="F142" i="2"/>
  <c r="O142" i="2"/>
  <c r="F122" i="2"/>
  <c r="O122" i="2"/>
  <c r="O123" i="2"/>
  <c r="F125" i="2"/>
  <c r="O125" i="2"/>
  <c r="F126" i="2"/>
  <c r="O126" i="2"/>
  <c r="F127" i="2"/>
  <c r="O127" i="2"/>
  <c r="F128" i="2"/>
  <c r="O128" i="2"/>
  <c r="F129" i="2"/>
  <c r="O129" i="2"/>
  <c r="F130" i="2"/>
  <c r="O130" i="2"/>
  <c r="F131" i="2"/>
  <c r="O131" i="2"/>
  <c r="F132" i="2"/>
  <c r="O132" i="2"/>
  <c r="F133" i="2"/>
  <c r="O133" i="2"/>
  <c r="F145" i="2"/>
  <c r="O145" i="2"/>
  <c r="F146" i="2"/>
  <c r="O146" i="2"/>
  <c r="O147" i="2"/>
  <c r="BR147" i="2"/>
  <c r="BT147" i="2"/>
  <c r="BV147" i="2"/>
  <c r="BZ147" i="2"/>
  <c r="CB147" i="2"/>
  <c r="CD147" i="2"/>
  <c r="CH147" i="2"/>
  <c r="CJ147" i="2"/>
  <c r="CL147" i="2"/>
  <c r="F148" i="2"/>
  <c r="O148" i="2"/>
  <c r="F149" i="2"/>
  <c r="O149" i="2"/>
  <c r="F151" i="2"/>
  <c r="O151" i="2"/>
  <c r="F136" i="2"/>
  <c r="O136" i="2"/>
  <c r="O103" i="2"/>
  <c r="BR103" i="2"/>
  <c r="BT103" i="2"/>
  <c r="BV103" i="2"/>
  <c r="BZ103" i="2"/>
  <c r="CB103" i="2"/>
  <c r="CD103" i="2"/>
  <c r="CH103" i="2"/>
  <c r="CJ103" i="2"/>
  <c r="CL103" i="2"/>
  <c r="O104" i="2"/>
  <c r="BR104" i="2"/>
  <c r="BT104" i="2"/>
  <c r="BV104" i="2"/>
  <c r="BZ104" i="2"/>
  <c r="CB104" i="2"/>
  <c r="CD104" i="2"/>
  <c r="CH104" i="2"/>
  <c r="CJ104" i="2"/>
  <c r="CL104" i="2"/>
  <c r="F105" i="2"/>
  <c r="O105" i="2"/>
  <c r="F106" i="2"/>
  <c r="O106" i="2"/>
  <c r="F107" i="2"/>
  <c r="O107" i="2"/>
  <c r="F108" i="2"/>
  <c r="O108" i="2"/>
  <c r="F109" i="2"/>
  <c r="O109" i="2"/>
  <c r="F110" i="2"/>
  <c r="O110" i="2"/>
  <c r="F111" i="2"/>
  <c r="O111" i="2"/>
  <c r="F112" i="2"/>
  <c r="O112" i="2"/>
  <c r="F113" i="2"/>
  <c r="O113" i="2"/>
  <c r="F114" i="2"/>
  <c r="O114" i="2"/>
  <c r="O115" i="2"/>
  <c r="BR115" i="2"/>
  <c r="BT115" i="2"/>
  <c r="BV115" i="2"/>
  <c r="BZ115" i="2"/>
  <c r="CB115" i="2"/>
  <c r="CD115" i="2"/>
  <c r="CH115" i="2"/>
  <c r="CJ115" i="2"/>
  <c r="CL115" i="2"/>
  <c r="F116" i="2"/>
  <c r="O116" i="2"/>
  <c r="F117" i="2"/>
  <c r="O117" i="2"/>
  <c r="F118" i="2"/>
  <c r="O118" i="2"/>
  <c r="F202" i="2"/>
  <c r="O202" i="2"/>
  <c r="F143" i="2"/>
  <c r="O143" i="2"/>
  <c r="F135" i="2"/>
  <c r="O135" i="2"/>
  <c r="O154" i="2"/>
  <c r="BR154" i="2"/>
  <c r="BT154" i="2"/>
  <c r="BV154" i="2"/>
  <c r="BZ154" i="2"/>
  <c r="CB154" i="2"/>
  <c r="CD154" i="2"/>
  <c r="CH154" i="2"/>
  <c r="CJ154" i="2"/>
  <c r="CL154" i="2"/>
  <c r="O155" i="2"/>
  <c r="BR155" i="2"/>
  <c r="BT155" i="2"/>
  <c r="BV155" i="2"/>
  <c r="BZ155" i="2"/>
  <c r="CB155" i="2"/>
  <c r="CD155" i="2"/>
  <c r="CH155" i="2"/>
  <c r="CJ155" i="2"/>
  <c r="CL155" i="2"/>
  <c r="F156" i="2"/>
  <c r="O156" i="2"/>
  <c r="F157" i="2"/>
  <c r="O157" i="2"/>
  <c r="F159" i="2"/>
  <c r="O159" i="2"/>
  <c r="F160" i="2"/>
  <c r="O160" i="2"/>
  <c r="F161" i="2"/>
  <c r="O161" i="2"/>
  <c r="F162" i="2"/>
  <c r="O162" i="2"/>
  <c r="F163" i="2"/>
  <c r="O163" i="2"/>
  <c r="F164" i="2"/>
  <c r="O164" i="2"/>
  <c r="F165" i="2"/>
  <c r="O165" i="2"/>
  <c r="F166" i="2"/>
  <c r="O166" i="2"/>
  <c r="F167" i="2"/>
  <c r="O167" i="2"/>
  <c r="O170" i="2"/>
  <c r="BR170" i="2"/>
  <c r="BT170" i="2"/>
  <c r="BV170" i="2"/>
  <c r="BZ170" i="2"/>
  <c r="CB170" i="2"/>
  <c r="CD170" i="2"/>
  <c r="CH170" i="2"/>
  <c r="CJ170" i="2"/>
  <c r="CL170" i="2"/>
  <c r="F171" i="2"/>
  <c r="O171" i="2"/>
  <c r="F172" i="2"/>
  <c r="O172" i="2"/>
  <c r="F176" i="2"/>
  <c r="O176" i="2"/>
  <c r="F177" i="2"/>
  <c r="O177" i="2"/>
  <c r="O182" i="2"/>
  <c r="BR182" i="2"/>
  <c r="BT182" i="2"/>
  <c r="BV182" i="2"/>
  <c r="BZ182" i="2"/>
  <c r="CB182" i="2"/>
  <c r="CD182" i="2"/>
  <c r="CH182" i="2"/>
  <c r="CJ182" i="2"/>
  <c r="CL182" i="2"/>
  <c r="F183" i="2"/>
  <c r="O183" i="2"/>
  <c r="F187" i="2"/>
  <c r="O187" i="2"/>
  <c r="F188" i="2"/>
  <c r="O188" i="2"/>
  <c r="F189" i="2"/>
  <c r="O189" i="2"/>
  <c r="F190" i="2"/>
  <c r="O190" i="2"/>
  <c r="F191" i="2"/>
  <c r="O191" i="2"/>
  <c r="F192" i="2"/>
  <c r="O192" i="2"/>
  <c r="F193" i="2"/>
  <c r="O193" i="2"/>
  <c r="F194" i="2"/>
  <c r="O194" i="2"/>
  <c r="F195" i="2"/>
  <c r="O195" i="2"/>
  <c r="F185" i="2"/>
  <c r="O185" i="2"/>
  <c r="F204" i="2"/>
  <c r="O204" i="2"/>
  <c r="F198" i="2"/>
  <c r="O198" i="2"/>
  <c r="F199" i="2"/>
  <c r="O199" i="2"/>
  <c r="F206" i="2"/>
  <c r="O206" i="2"/>
  <c r="F207" i="2"/>
  <c r="O207" i="2"/>
  <c r="F208" i="2"/>
  <c r="O208" i="2"/>
  <c r="F211" i="2"/>
  <c r="O211" i="2"/>
  <c r="O240" i="2"/>
  <c r="BR240" i="2"/>
  <c r="BT240" i="2"/>
  <c r="BV240" i="2"/>
  <c r="BZ240" i="2"/>
  <c r="CB240" i="2"/>
  <c r="CD240" i="2"/>
  <c r="CH240" i="2"/>
  <c r="CJ240" i="2"/>
  <c r="CL240" i="2"/>
  <c r="F242" i="2"/>
  <c r="O242" i="2"/>
  <c r="F243" i="2"/>
  <c r="O243" i="2"/>
  <c r="F245" i="2"/>
  <c r="O245" i="2"/>
  <c r="F246" i="2"/>
  <c r="N246" i="2"/>
  <c r="E321" i="5" s="1"/>
  <c r="O246" i="2"/>
  <c r="F247" i="2"/>
  <c r="O247" i="2"/>
  <c r="F251" i="2"/>
  <c r="O261" i="2"/>
  <c r="BR261" i="2"/>
  <c r="BT261" i="2"/>
  <c r="BV261" i="2"/>
  <c r="BZ261" i="2"/>
  <c r="CB261" i="2"/>
  <c r="CD261" i="2"/>
  <c r="CH261" i="2"/>
  <c r="CJ261" i="2"/>
  <c r="CL261" i="2"/>
  <c r="O262" i="2"/>
  <c r="BR262" i="2"/>
  <c r="BT262" i="2"/>
  <c r="BV262" i="2"/>
  <c r="BZ262" i="2"/>
  <c r="CB262" i="2"/>
  <c r="CD262" i="2"/>
  <c r="CH262" i="2"/>
  <c r="CJ262" i="2"/>
  <c r="CL262" i="2"/>
  <c r="F263" i="2"/>
  <c r="O263" i="2"/>
  <c r="F264" i="2"/>
  <c r="O264" i="2"/>
  <c r="F265" i="2"/>
  <c r="O265" i="2"/>
  <c r="F267" i="2"/>
  <c r="O267" i="2"/>
  <c r="F268" i="2"/>
  <c r="O268" i="2"/>
  <c r="BR268" i="2"/>
  <c r="BT268" i="2"/>
  <c r="BV268" i="2"/>
  <c r="BZ268" i="2"/>
  <c r="CB268" i="2"/>
  <c r="CD268" i="2"/>
  <c r="CH268" i="2"/>
  <c r="CJ268" i="2"/>
  <c r="CL268" i="2"/>
  <c r="F269" i="2"/>
  <c r="O269" i="2"/>
  <c r="F271" i="2"/>
  <c r="O271" i="2"/>
  <c r="F282" i="2"/>
  <c r="O282" i="2"/>
  <c r="F283" i="2"/>
  <c r="O283" i="2"/>
  <c r="F284" i="2"/>
  <c r="O284" i="2"/>
  <c r="F285" i="2"/>
  <c r="O285" i="2"/>
  <c r="F286" i="2"/>
  <c r="O286" i="2"/>
  <c r="F287" i="2"/>
  <c r="O287" i="2"/>
  <c r="F272" i="2"/>
  <c r="O272" i="2"/>
  <c r="F273" i="2"/>
  <c r="O273" i="2"/>
  <c r="F274" i="2"/>
  <c r="O274" i="2"/>
  <c r="F275" i="2"/>
  <c r="O275" i="2"/>
  <c r="F276" i="2"/>
  <c r="O276" i="2"/>
  <c r="F277" i="2"/>
  <c r="O277" i="2"/>
  <c r="F278" i="2"/>
  <c r="O278" i="2"/>
  <c r="F291" i="2"/>
  <c r="O291" i="2"/>
  <c r="F279" i="2"/>
  <c r="O279" i="2"/>
  <c r="F280" i="2"/>
  <c r="O280" i="2"/>
  <c r="F281" i="2"/>
  <c r="O281" i="2"/>
  <c r="O292" i="2"/>
  <c r="BR292" i="2"/>
  <c r="BT292" i="2"/>
  <c r="BV292" i="2"/>
  <c r="BZ292" i="2"/>
  <c r="CB292" i="2"/>
  <c r="CD292" i="2"/>
  <c r="CH292" i="2"/>
  <c r="CJ292" i="2"/>
  <c r="CL292" i="2"/>
  <c r="F293" i="2"/>
  <c r="O293" i="2"/>
  <c r="F296" i="2"/>
  <c r="O296" i="2"/>
  <c r="F297" i="2"/>
  <c r="O297" i="2"/>
  <c r="F298" i="2"/>
  <c r="O298" i="2"/>
  <c r="F299" i="2"/>
  <c r="O299" i="2"/>
  <c r="F300" i="2"/>
  <c r="O300" i="2"/>
  <c r="F301" i="2"/>
  <c r="O301" i="2"/>
  <c r="F302" i="2"/>
  <c r="O302" i="2"/>
  <c r="F303" i="2"/>
  <c r="O303" i="2"/>
  <c r="F304" i="2"/>
  <c r="O304" i="2"/>
  <c r="O310" i="2"/>
  <c r="F311" i="2"/>
  <c r="O311" i="2"/>
  <c r="F312" i="2"/>
  <c r="O312" i="2"/>
  <c r="F313" i="2"/>
  <c r="O313" i="2"/>
  <c r="F314" i="2"/>
  <c r="O314" i="2"/>
  <c r="F315" i="2"/>
  <c r="O315" i="2"/>
  <c r="F316" i="2"/>
  <c r="O316" i="2"/>
  <c r="O317" i="2"/>
  <c r="F248" i="2"/>
  <c r="O248" i="2"/>
  <c r="F318" i="2"/>
  <c r="O318" i="2"/>
  <c r="F319" i="2"/>
  <c r="O319" i="2"/>
  <c r="F320" i="2"/>
  <c r="O320" i="2"/>
  <c r="F321" i="2"/>
  <c r="O321" i="2"/>
  <c r="F322" i="2"/>
  <c r="O322" i="2"/>
  <c r="O330" i="2"/>
  <c r="F331" i="2"/>
  <c r="O331" i="2"/>
  <c r="F332" i="2"/>
  <c r="O332" i="2"/>
  <c r="F333" i="2"/>
  <c r="O333" i="2"/>
  <c r="F334" i="2"/>
  <c r="O334" i="2"/>
  <c r="F335" i="2"/>
  <c r="O335" i="2"/>
  <c r="F336" i="2"/>
  <c r="O336" i="2"/>
  <c r="F337" i="2"/>
  <c r="O337" i="2"/>
  <c r="F338" i="2"/>
  <c r="O338" i="2"/>
  <c r="O213" i="2"/>
  <c r="F214" i="2"/>
  <c r="O214" i="2"/>
  <c r="F137" i="2"/>
  <c r="O137" i="2"/>
  <c r="F43" i="2"/>
  <c r="O43" i="2"/>
  <c r="F215" i="2"/>
  <c r="O215" i="2"/>
  <c r="F216" i="2"/>
  <c r="O216" i="2"/>
  <c r="F217" i="2"/>
  <c r="O217" i="2"/>
  <c r="F218" i="2"/>
  <c r="O218" i="2"/>
  <c r="F219" i="2"/>
  <c r="O219" i="2"/>
  <c r="O340" i="2"/>
  <c r="BR340" i="2"/>
  <c r="BT340" i="2"/>
  <c r="BV340" i="2"/>
  <c r="BZ340" i="2"/>
  <c r="CB340" i="2"/>
  <c r="CD340" i="2"/>
  <c r="CH340" i="2"/>
  <c r="CJ340" i="2"/>
  <c r="CL340" i="2"/>
  <c r="F341" i="2"/>
  <c r="O341" i="2"/>
  <c r="F342" i="2"/>
  <c r="O342" i="2"/>
  <c r="F343" i="2"/>
  <c r="O343" i="2"/>
  <c r="F344" i="2"/>
  <c r="O344" i="2"/>
  <c r="F345" i="2"/>
  <c r="O345" i="2"/>
  <c r="F346" i="2"/>
  <c r="O346" i="2"/>
  <c r="F347" i="2"/>
  <c r="O347" i="2"/>
  <c r="F348" i="2"/>
  <c r="O348" i="2"/>
  <c r="F352" i="2"/>
  <c r="O352" i="2"/>
  <c r="BR352" i="2"/>
  <c r="BT352" i="2"/>
  <c r="BV352" i="2"/>
  <c r="BZ352" i="2"/>
  <c r="CB352" i="2"/>
  <c r="CD352" i="2"/>
  <c r="CH352" i="2"/>
  <c r="CJ352" i="2"/>
  <c r="CL352" i="2"/>
  <c r="O353" i="2"/>
  <c r="F354" i="2"/>
  <c r="O354" i="2"/>
  <c r="F355" i="2"/>
  <c r="O355" i="2"/>
  <c r="O358" i="2"/>
  <c r="BR358" i="2"/>
  <c r="BT358" i="2"/>
  <c r="BV358" i="2"/>
  <c r="BZ358" i="2"/>
  <c r="CB358" i="2"/>
  <c r="CD358" i="2"/>
  <c r="CH358" i="2"/>
  <c r="CJ358" i="2"/>
  <c r="CL358" i="2"/>
  <c r="F359" i="2"/>
  <c r="O359" i="2"/>
  <c r="F360" i="2"/>
  <c r="O360" i="2"/>
  <c r="F364" i="2"/>
  <c r="O364" i="2"/>
  <c r="O365" i="2"/>
  <c r="BR365" i="2"/>
  <c r="BT365" i="2"/>
  <c r="BV365" i="2"/>
  <c r="BZ365" i="2"/>
  <c r="CB365" i="2"/>
  <c r="CD365" i="2"/>
  <c r="CH365" i="2"/>
  <c r="CJ365" i="2"/>
  <c r="CL365" i="2"/>
  <c r="F366" i="2"/>
  <c r="O366" i="2"/>
  <c r="O367" i="2"/>
  <c r="BR367" i="2"/>
  <c r="BT367" i="2"/>
  <c r="BV367" i="2"/>
  <c r="BZ367" i="2"/>
  <c r="CB367" i="2"/>
  <c r="CD367" i="2"/>
  <c r="CH367" i="2"/>
  <c r="CJ367" i="2"/>
  <c r="CL367" i="2"/>
  <c r="F368" i="2"/>
  <c r="O368" i="2"/>
  <c r="F369" i="2"/>
  <c r="O369" i="2"/>
  <c r="F370" i="2"/>
  <c r="O370" i="2"/>
  <c r="F371" i="2"/>
  <c r="O371" i="2"/>
  <c r="F372" i="2"/>
  <c r="O372" i="2"/>
  <c r="O374" i="2"/>
  <c r="BR374" i="2"/>
  <c r="BT374" i="2"/>
  <c r="BV374" i="2"/>
  <c r="BZ374" i="2"/>
  <c r="CB374" i="2"/>
  <c r="CD374" i="2"/>
  <c r="CH374" i="2"/>
  <c r="CJ374" i="2"/>
  <c r="CL374" i="2"/>
  <c r="F375" i="2"/>
  <c r="O375" i="2"/>
  <c r="F376" i="2"/>
  <c r="O376" i="2"/>
  <c r="F378" i="2"/>
  <c r="O378" i="2"/>
  <c r="F379" i="2"/>
  <c r="O379" i="2"/>
  <c r="F380" i="2"/>
  <c r="O380" i="2"/>
  <c r="F381" i="2"/>
  <c r="O381" i="2"/>
  <c r="O382" i="2"/>
  <c r="BR382" i="2"/>
  <c r="BT382" i="2"/>
  <c r="BV382" i="2"/>
  <c r="BZ382" i="2"/>
  <c r="CB382" i="2"/>
  <c r="CD382" i="2"/>
  <c r="CH382" i="2"/>
  <c r="CJ382" i="2"/>
  <c r="CL382" i="2"/>
  <c r="F383" i="2"/>
  <c r="O383" i="2"/>
  <c r="F384" i="2"/>
  <c r="O384" i="2"/>
  <c r="F385" i="2"/>
  <c r="O385" i="2"/>
  <c r="F386" i="2"/>
  <c r="O386" i="2"/>
  <c r="O397" i="2"/>
  <c r="BR397" i="2"/>
  <c r="BT397" i="2"/>
  <c r="BV397" i="2"/>
  <c r="BZ397" i="2"/>
  <c r="CB397" i="2"/>
  <c r="CD397" i="2"/>
  <c r="CH397" i="2"/>
  <c r="CJ397" i="2"/>
  <c r="CL397" i="2"/>
  <c r="O398" i="2"/>
  <c r="BR398" i="2"/>
  <c r="BT398" i="2"/>
  <c r="BV398" i="2"/>
  <c r="BZ398" i="2"/>
  <c r="CB398" i="2"/>
  <c r="CD398" i="2"/>
  <c r="CH398" i="2"/>
  <c r="CJ398" i="2"/>
  <c r="CL398" i="2"/>
  <c r="F399" i="2"/>
  <c r="O399" i="2"/>
  <c r="F400" i="2"/>
  <c r="O400" i="2"/>
  <c r="F401" i="2"/>
  <c r="O401" i="2"/>
  <c r="F402" i="2"/>
  <c r="O402" i="2"/>
  <c r="O403" i="2"/>
  <c r="AD403" i="2"/>
  <c r="AF403" i="2"/>
  <c r="AH403" i="2"/>
  <c r="AL403" i="2"/>
  <c r="AN403" i="2"/>
  <c r="AP403" i="2"/>
  <c r="AT403" i="2"/>
  <c r="AV403" i="2"/>
  <c r="AX403" i="2"/>
  <c r="BB403" i="2"/>
  <c r="BD403" i="2"/>
  <c r="BF403" i="2"/>
  <c r="BJ403" i="2"/>
  <c r="BL403" i="2"/>
  <c r="BN403" i="2"/>
  <c r="BR403" i="2"/>
  <c r="BT403" i="2"/>
  <c r="BV403" i="2"/>
  <c r="BZ403" i="2"/>
  <c r="CB403" i="2"/>
  <c r="CD403" i="2"/>
  <c r="CH403" i="2"/>
  <c r="CJ403" i="2"/>
  <c r="CL403" i="2"/>
  <c r="F404" i="2"/>
  <c r="O404" i="2"/>
  <c r="F405" i="2"/>
  <c r="O405" i="2"/>
  <c r="F406" i="2"/>
  <c r="O406" i="2"/>
  <c r="F408" i="2"/>
  <c r="O408" i="2"/>
  <c r="F409" i="2"/>
  <c r="O409" i="2"/>
  <c r="F410" i="2"/>
  <c r="O410" i="2"/>
  <c r="O411" i="2"/>
  <c r="AD411" i="2"/>
  <c r="AF411" i="2"/>
  <c r="AH411" i="2"/>
  <c r="AL411" i="2"/>
  <c r="AN411" i="2"/>
  <c r="AP411" i="2"/>
  <c r="AT411" i="2"/>
  <c r="AV411" i="2"/>
  <c r="AX411" i="2"/>
  <c r="BB411" i="2"/>
  <c r="BD411" i="2"/>
  <c r="BF411" i="2"/>
  <c r="BJ411" i="2"/>
  <c r="BL411" i="2"/>
  <c r="BN411" i="2"/>
  <c r="BR411" i="2"/>
  <c r="BT411" i="2"/>
  <c r="BV411" i="2"/>
  <c r="BZ411" i="2"/>
  <c r="CB411" i="2"/>
  <c r="CD411" i="2"/>
  <c r="CH411" i="2"/>
  <c r="CJ411" i="2"/>
  <c r="CL411" i="2"/>
  <c r="F412" i="2"/>
  <c r="O412" i="2"/>
  <c r="F413" i="2"/>
  <c r="O413" i="2"/>
  <c r="F414" i="2"/>
  <c r="O414" i="2"/>
  <c r="F415" i="2"/>
  <c r="O415" i="2"/>
  <c r="F416" i="2"/>
  <c r="O416" i="2"/>
  <c r="O417" i="2"/>
  <c r="AD417" i="2"/>
  <c r="AF417" i="2"/>
  <c r="AH417" i="2"/>
  <c r="AL417" i="2"/>
  <c r="AN417" i="2"/>
  <c r="AP417" i="2"/>
  <c r="AT417" i="2"/>
  <c r="AV417" i="2"/>
  <c r="AX417" i="2"/>
  <c r="BB417" i="2"/>
  <c r="BD417" i="2"/>
  <c r="BF417" i="2"/>
  <c r="BJ417" i="2"/>
  <c r="BL417" i="2"/>
  <c r="BN417" i="2"/>
  <c r="BR417" i="2"/>
  <c r="BT417" i="2"/>
  <c r="BV417" i="2"/>
  <c r="BZ417" i="2"/>
  <c r="CB417" i="2"/>
  <c r="CD417" i="2"/>
  <c r="CH417" i="2"/>
  <c r="CJ417" i="2"/>
  <c r="CL417" i="2"/>
  <c r="F418" i="2"/>
  <c r="O418" i="2"/>
  <c r="F419" i="2"/>
  <c r="F420" i="2"/>
  <c r="O420" i="2"/>
  <c r="O421" i="2"/>
  <c r="AD421" i="2"/>
  <c r="AF421" i="2"/>
  <c r="AH421" i="2"/>
  <c r="AL421" i="2"/>
  <c r="AN421" i="2"/>
  <c r="AP421" i="2"/>
  <c r="AT421" i="2"/>
  <c r="AV421" i="2"/>
  <c r="AX421" i="2"/>
  <c r="BB421" i="2"/>
  <c r="BD421" i="2"/>
  <c r="BF421" i="2"/>
  <c r="BJ421" i="2"/>
  <c r="BL421" i="2"/>
  <c r="BN421" i="2"/>
  <c r="BR421" i="2"/>
  <c r="BT421" i="2"/>
  <c r="BV421" i="2"/>
  <c r="BZ421" i="2"/>
  <c r="CB421" i="2"/>
  <c r="CD421" i="2"/>
  <c r="CH421" i="2"/>
  <c r="CJ421" i="2"/>
  <c r="CL421" i="2"/>
  <c r="O422" i="2"/>
  <c r="AD422" i="2"/>
  <c r="AF422" i="2"/>
  <c r="AH422" i="2"/>
  <c r="AL422" i="2"/>
  <c r="AN422" i="2"/>
  <c r="AP422" i="2"/>
  <c r="AT422" i="2"/>
  <c r="AV422" i="2"/>
  <c r="AX422" i="2"/>
  <c r="BB422" i="2"/>
  <c r="BD422" i="2"/>
  <c r="BF422" i="2"/>
  <c r="BJ422" i="2"/>
  <c r="BL422" i="2"/>
  <c r="BN422" i="2"/>
  <c r="BR422" i="2"/>
  <c r="BT422" i="2"/>
  <c r="BV422" i="2"/>
  <c r="BZ422" i="2"/>
  <c r="CB422" i="2"/>
  <c r="CD422" i="2"/>
  <c r="CH422" i="2"/>
  <c r="CJ422" i="2"/>
  <c r="CL422" i="2"/>
  <c r="F434" i="2"/>
  <c r="O434" i="2"/>
  <c r="F423" i="2"/>
  <c r="O423" i="2"/>
  <c r="F424" i="2"/>
  <c r="O424" i="2"/>
  <c r="O425" i="2"/>
  <c r="AD425" i="2"/>
  <c r="AF425" i="2"/>
  <c r="AH425" i="2"/>
  <c r="AL425" i="2"/>
  <c r="AN425" i="2"/>
  <c r="AP425" i="2"/>
  <c r="AT425" i="2"/>
  <c r="AV425" i="2"/>
  <c r="AX425" i="2"/>
  <c r="BB425" i="2"/>
  <c r="BD425" i="2"/>
  <c r="BF425" i="2"/>
  <c r="BJ425" i="2"/>
  <c r="BL425" i="2"/>
  <c r="BN425" i="2"/>
  <c r="BR425" i="2"/>
  <c r="BT425" i="2"/>
  <c r="BV425" i="2"/>
  <c r="BZ425" i="2"/>
  <c r="CB425" i="2"/>
  <c r="CD425" i="2"/>
  <c r="CH425" i="2"/>
  <c r="CJ425" i="2"/>
  <c r="CL425" i="2"/>
  <c r="F426" i="2"/>
  <c r="O426" i="2"/>
  <c r="F427" i="2"/>
  <c r="O427" i="2"/>
  <c r="F428" i="2"/>
  <c r="O428" i="2"/>
  <c r="F429" i="2"/>
  <c r="O429" i="2"/>
  <c r="F430" i="2"/>
  <c r="O430" i="2"/>
  <c r="F431" i="2"/>
  <c r="O431" i="2"/>
  <c r="O432" i="2"/>
  <c r="AD432" i="2"/>
  <c r="AF432" i="2"/>
  <c r="AH432" i="2"/>
  <c r="AL432" i="2"/>
  <c r="AN432" i="2"/>
  <c r="AP432" i="2"/>
  <c r="AT432" i="2"/>
  <c r="AV432" i="2"/>
  <c r="AX432" i="2"/>
  <c r="BB432" i="2"/>
  <c r="BD432" i="2"/>
  <c r="BF432" i="2"/>
  <c r="BJ432" i="2"/>
  <c r="BL432" i="2"/>
  <c r="BN432" i="2"/>
  <c r="BR432" i="2"/>
  <c r="BT432" i="2"/>
  <c r="BV432" i="2"/>
  <c r="BZ432" i="2"/>
  <c r="CB432" i="2"/>
  <c r="CD432" i="2"/>
  <c r="CH432" i="2"/>
  <c r="CJ432" i="2"/>
  <c r="CL432" i="2"/>
  <c r="F459" i="2"/>
  <c r="O459" i="2"/>
  <c r="F433" i="2"/>
  <c r="O433" i="2"/>
  <c r="O435" i="2"/>
  <c r="AD435" i="2"/>
  <c r="AF435" i="2"/>
  <c r="AH435" i="2"/>
  <c r="AL435" i="2"/>
  <c r="AN435" i="2"/>
  <c r="AP435" i="2"/>
  <c r="AT435" i="2"/>
  <c r="AV435" i="2"/>
  <c r="AX435" i="2"/>
  <c r="BB435" i="2"/>
  <c r="BD435" i="2"/>
  <c r="BF435" i="2"/>
  <c r="BJ435" i="2"/>
  <c r="BL435" i="2"/>
  <c r="BN435" i="2"/>
  <c r="BR435" i="2"/>
  <c r="BT435" i="2"/>
  <c r="BV435" i="2"/>
  <c r="BZ435" i="2"/>
  <c r="CB435" i="2"/>
  <c r="CD435" i="2"/>
  <c r="CH435" i="2"/>
  <c r="CJ435" i="2"/>
  <c r="CL435" i="2"/>
  <c r="F436" i="2"/>
  <c r="O436" i="2"/>
  <c r="F437" i="2"/>
  <c r="O437" i="2"/>
  <c r="F438" i="2"/>
  <c r="O438" i="2"/>
  <c r="F439" i="2"/>
  <c r="O439" i="2"/>
  <c r="F440" i="2"/>
  <c r="O440" i="2"/>
  <c r="F441" i="2"/>
  <c r="O441" i="2"/>
  <c r="F442" i="2"/>
  <c r="O442" i="2"/>
  <c r="F444" i="2"/>
  <c r="O444" i="2"/>
  <c r="F445" i="2"/>
  <c r="O445" i="2"/>
  <c r="O453" i="2"/>
  <c r="F454" i="2"/>
  <c r="O454" i="2"/>
  <c r="F455" i="2"/>
  <c r="O455" i="2"/>
  <c r="F458" i="2"/>
  <c r="O458" i="2"/>
  <c r="F462" i="2"/>
  <c r="O462" i="2"/>
  <c r="O463" i="2"/>
  <c r="W790" i="2"/>
  <c r="W803" i="2" s="1"/>
  <c r="Y790" i="2"/>
  <c r="Y803" i="2" s="1"/>
  <c r="AA790" i="2"/>
  <c r="AA803" i="2" s="1"/>
  <c r="AE790" i="2"/>
  <c r="AG790" i="2"/>
  <c r="AI790" i="2"/>
  <c r="AM790" i="2"/>
  <c r="AO790" i="2"/>
  <c r="AQ790" i="2"/>
  <c r="AU790" i="2"/>
  <c r="W798" i="2" s="1"/>
  <c r="AW790" i="2"/>
  <c r="Y798" i="2" s="1"/>
  <c r="AY790" i="2"/>
  <c r="AA798" i="2" s="1"/>
  <c r="BC790" i="2"/>
  <c r="BE790" i="2"/>
  <c r="BG790" i="2"/>
  <c r="BK790" i="2"/>
  <c r="BM790" i="2"/>
  <c r="BO790" i="2"/>
  <c r="BS790" i="2"/>
  <c r="BU790" i="2"/>
  <c r="BW790" i="2"/>
  <c r="W804" i="2"/>
  <c r="Y804" i="2"/>
  <c r="AA804" i="2"/>
  <c r="A4" i="5" l="1"/>
  <c r="J4" i="2"/>
  <c r="J5" i="2" s="1"/>
  <c r="Y45" i="2"/>
  <c r="Y310" i="2"/>
  <c r="BJ11" i="2"/>
  <c r="AV11" i="2"/>
  <c r="BD11" i="2"/>
  <c r="AN11" i="2"/>
  <c r="BN11" i="2"/>
  <c r="AX11" i="2"/>
  <c r="AL11" i="2"/>
  <c r="BF11" i="2"/>
  <c r="BF3" i="2"/>
  <c r="AL3" i="2"/>
  <c r="BH790" i="2"/>
  <c r="AV3" i="2"/>
  <c r="AX3" i="2"/>
  <c r="V11" i="2"/>
  <c r="AD11" i="2" s="1"/>
  <c r="BJ3" i="2"/>
  <c r="V3" i="2"/>
  <c r="Z11" i="2"/>
  <c r="AH11" i="2" s="1"/>
  <c r="Z3" i="2"/>
  <c r="BP790" i="2"/>
  <c r="AJ790" i="2"/>
  <c r="BX790" i="2"/>
  <c r="AR790" i="2"/>
  <c r="AZ790" i="2"/>
  <c r="AB790" i="2"/>
  <c r="AB798" i="2"/>
  <c r="AB803" i="2"/>
  <c r="Y68" i="2"/>
  <c r="AF11" i="2"/>
  <c r="AF3" i="2"/>
  <c r="AP3" i="2"/>
  <c r="BB3" i="2"/>
  <c r="BL3" i="2"/>
  <c r="AT3" i="2"/>
  <c r="BD3" i="2"/>
  <c r="BN3" i="2"/>
  <c r="BL11" i="2"/>
  <c r="BB11" i="2"/>
  <c r="AP11" i="2"/>
  <c r="J6" i="2" l="1"/>
  <c r="A6" i="5"/>
  <c r="J7" i="2"/>
  <c r="J9" i="2" s="1"/>
  <c r="J10" i="2" s="1"/>
  <c r="A5" i="5"/>
  <c r="W45" i="2"/>
  <c r="V469" i="2"/>
  <c r="W794" i="2" s="1"/>
  <c r="W469" i="2"/>
  <c r="CC469" i="2"/>
  <c r="BC469" i="2"/>
  <c r="AG469" i="2"/>
  <c r="AA310" i="2"/>
  <c r="BG469" i="2"/>
  <c r="BE469" i="2"/>
  <c r="Y469" i="2"/>
  <c r="Y477" i="2" s="1"/>
  <c r="AD3" i="2"/>
  <c r="AM469" i="2"/>
  <c r="AH3" i="2"/>
  <c r="AI469" i="2" s="1"/>
  <c r="AA45" i="2"/>
  <c r="BK469" i="2"/>
  <c r="BO469" i="2"/>
  <c r="AO469" i="2"/>
  <c r="BU469" i="2"/>
  <c r="Y794" i="2"/>
  <c r="CK469" i="2"/>
  <c r="AA68" i="2"/>
  <c r="BM469" i="2"/>
  <c r="A9" i="5" l="1"/>
  <c r="AB292" i="2"/>
  <c r="D193" i="1" s="1"/>
  <c r="CA469" i="2"/>
  <c r="AW469" i="2"/>
  <c r="Y478" i="2" s="1"/>
  <c r="CI469" i="2"/>
  <c r="BP469" i="2"/>
  <c r="F55" i="1" s="1"/>
  <c r="G55" i="1" s="1"/>
  <c r="AU469" i="2"/>
  <c r="BS469" i="2"/>
  <c r="AA469" i="2"/>
  <c r="AA477" i="2" s="1"/>
  <c r="BH469" i="2"/>
  <c r="F54" i="1" s="1"/>
  <c r="G54" i="1" s="1"/>
  <c r="W477" i="2"/>
  <c r="CM469" i="2"/>
  <c r="CE469" i="2"/>
  <c r="AE469" i="2"/>
  <c r="AB310" i="2"/>
  <c r="D192" i="1" s="1"/>
  <c r="AB330" i="2"/>
  <c r="D190" i="1" s="1"/>
  <c r="AQ469" i="2"/>
  <c r="AB397" i="2"/>
  <c r="D187" i="1" s="1"/>
  <c r="AB240" i="2"/>
  <c r="D195" i="1" s="1"/>
  <c r="AB421" i="2"/>
  <c r="D186" i="1" s="1"/>
  <c r="AB45" i="2"/>
  <c r="D200" i="1" s="1"/>
  <c r="AB154" i="2"/>
  <c r="D196" i="1" s="1"/>
  <c r="AB103" i="2"/>
  <c r="D198" i="1" s="1"/>
  <c r="AB120" i="2"/>
  <c r="D197" i="1" s="1"/>
  <c r="AB261" i="2"/>
  <c r="D194" i="1" s="1"/>
  <c r="AB352" i="2"/>
  <c r="D188" i="1" s="1"/>
  <c r="AA794" i="2"/>
  <c r="AB794" i="2" s="1"/>
  <c r="BW469" i="2"/>
  <c r="AY469" i="2"/>
  <c r="AB68" i="2"/>
  <c r="D199" i="1" s="1"/>
  <c r="W478" i="2" l="1"/>
  <c r="AB469" i="2"/>
  <c r="CN469" i="2"/>
  <c r="F53" i="1" s="1"/>
  <c r="AZ469" i="2"/>
  <c r="F50" i="1" s="1"/>
  <c r="G50" i="1" s="1"/>
  <c r="CF469" i="2"/>
  <c r="F52" i="1" s="1"/>
  <c r="AR469" i="2"/>
  <c r="F49" i="1" s="1"/>
  <c r="G49" i="1" s="1"/>
  <c r="AA478" i="2"/>
  <c r="AJ469" i="2"/>
  <c r="F48" i="1" s="1"/>
  <c r="G48" i="1" s="1"/>
  <c r="BX469" i="2"/>
  <c r="F51" i="1" s="1"/>
  <c r="AB473" i="2" l="1"/>
  <c r="F45" i="1" s="1"/>
  <c r="G45" i="1" s="1"/>
  <c r="A7" i="5"/>
  <c r="A8" i="5"/>
  <c r="J11" i="2"/>
  <c r="A10" i="5"/>
  <c r="A11" i="5" l="1"/>
  <c r="J12" i="2"/>
  <c r="A12" i="5" l="1"/>
  <c r="J13" i="2"/>
  <c r="A13" i="5" l="1"/>
  <c r="J15" i="2"/>
  <c r="J16" i="2" s="1"/>
  <c r="A16" i="5" s="1"/>
  <c r="J14" i="2"/>
  <c r="A14" i="5" s="1"/>
  <c r="A15" i="5" l="1"/>
  <c r="J17" i="2"/>
  <c r="J18" i="2" s="1"/>
  <c r="A18" i="5" s="1"/>
  <c r="A17" i="5" l="1"/>
  <c r="J19" i="2"/>
  <c r="A19" i="5" s="1"/>
  <c r="J20" i="2" l="1"/>
  <c r="A20" i="5" s="1"/>
  <c r="J21" i="2"/>
  <c r="A21" i="5" l="1"/>
  <c r="J24" i="2"/>
  <c r="J25" i="2" s="1"/>
  <c r="A23" i="5" s="1"/>
  <c r="A22" i="5" l="1"/>
  <c r="J26" i="2"/>
  <c r="A24" i="5" l="1"/>
  <c r="J27" i="2"/>
  <c r="A25" i="5" l="1"/>
  <c r="J28" i="2"/>
  <c r="A26" i="5" l="1"/>
  <c r="J29" i="2"/>
  <c r="A27" i="5" l="1"/>
  <c r="J30" i="2"/>
  <c r="A28" i="5" l="1"/>
  <c r="J31" i="2"/>
  <c r="A29" i="5" l="1"/>
  <c r="J32" i="2"/>
  <c r="A30" i="5" l="1"/>
  <c r="J33" i="2"/>
  <c r="A31" i="5" l="1"/>
  <c r="J34" i="2"/>
  <c r="A32" i="5" l="1"/>
  <c r="J35" i="2"/>
  <c r="A33" i="5" l="1"/>
  <c r="J36" i="2"/>
  <c r="A218" i="5" l="1"/>
  <c r="J37" i="2"/>
  <c r="A34" i="5" l="1"/>
  <c r="J38" i="2"/>
  <c r="A35" i="5" l="1"/>
  <c r="J39" i="2"/>
  <c r="A36" i="5" l="1"/>
  <c r="J40" i="2"/>
  <c r="A37" i="5" l="1"/>
  <c r="J41" i="2"/>
  <c r="A38" i="5" l="1"/>
  <c r="J42" i="2"/>
  <c r="A39" i="5" l="1"/>
  <c r="J43" i="2"/>
  <c r="A245" i="5" l="1"/>
  <c r="J44" i="2"/>
  <c r="A40" i="5" l="1"/>
  <c r="J47" i="2"/>
  <c r="A77" i="5" l="1"/>
  <c r="J48" i="2"/>
  <c r="A78" i="5" l="1"/>
  <c r="J49" i="2"/>
  <c r="A79" i="5" l="1"/>
  <c r="J51" i="2"/>
  <c r="A80" i="5" l="1"/>
  <c r="J52" i="2"/>
  <c r="A81" i="5" l="1"/>
  <c r="J53" i="2"/>
  <c r="A82" i="5" l="1"/>
  <c r="J54" i="2"/>
  <c r="A83" i="5" l="1"/>
  <c r="J55" i="2"/>
  <c r="A84" i="5" l="1"/>
  <c r="J57" i="2"/>
  <c r="A85" i="5" l="1"/>
  <c r="J58" i="2"/>
  <c r="A41" i="5" l="1"/>
  <c r="J59" i="2"/>
  <c r="A86" i="5" l="1"/>
  <c r="J60" i="2"/>
  <c r="A87" i="5" l="1"/>
  <c r="J62" i="2"/>
  <c r="A88" i="5" l="1"/>
  <c r="J63" i="2"/>
  <c r="A89" i="5" l="1"/>
  <c r="J64" i="2"/>
  <c r="A90" i="5" l="1"/>
  <c r="J65" i="2"/>
  <c r="A91" i="5" l="1"/>
  <c r="J66" i="2"/>
  <c r="A92" i="5" l="1"/>
  <c r="J67" i="2"/>
  <c r="A93" i="5" l="1"/>
  <c r="J70" i="2"/>
  <c r="A42" i="5" l="1"/>
  <c r="J71" i="2"/>
  <c r="A43" i="5" l="1"/>
  <c r="J73" i="2"/>
  <c r="A143" i="5" l="1"/>
  <c r="J74" i="2"/>
  <c r="A171" i="5" l="1"/>
  <c r="J75" i="2"/>
  <c r="A44" i="5" l="1"/>
  <c r="J76" i="2"/>
  <c r="A144" i="5" l="1"/>
  <c r="J77" i="2"/>
  <c r="A172" i="5" l="1"/>
  <c r="J78" i="2"/>
  <c r="A45" i="5" l="1"/>
  <c r="J79" i="2"/>
  <c r="A246" i="5" l="1"/>
  <c r="J80" i="2"/>
  <c r="A145" i="5" l="1"/>
  <c r="J81" i="2"/>
  <c r="A173" i="5" l="1"/>
  <c r="J83" i="2"/>
  <c r="A247" i="5" l="1"/>
  <c r="J84" i="2"/>
  <c r="A248" i="5" l="1"/>
  <c r="J85" i="2"/>
  <c r="A146" i="5" l="1"/>
  <c r="J86" i="2"/>
  <c r="A174" i="5" l="1"/>
  <c r="J87" i="2"/>
  <c r="A198" i="5" l="1"/>
  <c r="J88" i="2"/>
  <c r="A147" i="5" l="1"/>
  <c r="J89" i="2"/>
  <c r="A175" i="5" l="1"/>
  <c r="J90" i="2"/>
  <c r="A199" i="5" l="1"/>
  <c r="J93" i="2"/>
  <c r="A46" i="5" l="1"/>
  <c r="J94" i="2"/>
  <c r="A47" i="5" l="1"/>
  <c r="J95" i="2"/>
  <c r="A48" i="5" l="1"/>
  <c r="J96" i="2"/>
  <c r="A49" i="5" l="1"/>
  <c r="J97" i="2"/>
  <c r="A50" i="5" l="1"/>
  <c r="J98" i="2"/>
  <c r="A51" i="5" l="1"/>
  <c r="J99" i="2"/>
  <c r="A148" i="5" l="1"/>
  <c r="J100" i="2"/>
  <c r="A176" i="5" l="1"/>
  <c r="J101" i="2"/>
  <c r="A52" i="5" l="1"/>
  <c r="J102" i="2"/>
  <c r="A53" i="5" l="1"/>
  <c r="J105" i="2"/>
  <c r="A200" i="5" l="1"/>
  <c r="J106" i="2"/>
  <c r="A201" i="5" l="1"/>
  <c r="J107" i="2"/>
  <c r="A249" i="5" l="1"/>
  <c r="J108" i="2"/>
  <c r="A250" i="5" l="1"/>
  <c r="J109" i="2"/>
  <c r="A149" i="5" l="1"/>
  <c r="J110" i="2"/>
  <c r="A177" i="5" l="1"/>
  <c r="DQ111" i="2"/>
  <c r="J111" i="2"/>
  <c r="A202" i="5" l="1"/>
  <c r="DQ112" i="2"/>
  <c r="J112" i="2"/>
  <c r="A54" i="5" l="1"/>
  <c r="J113" i="2"/>
  <c r="DQ113" i="2"/>
  <c r="A150" i="5" l="1"/>
  <c r="J114" i="2"/>
  <c r="DQ114" i="2"/>
  <c r="A178" i="5" l="1"/>
  <c r="DQ116" i="2"/>
  <c r="J116" i="2"/>
  <c r="A55" i="5" l="1"/>
  <c r="DQ117" i="2"/>
  <c r="J117" i="2"/>
  <c r="A56" i="5" l="1"/>
  <c r="DQ118" i="2"/>
  <c r="J118" i="2"/>
  <c r="A57" i="5" l="1"/>
  <c r="J119" i="2"/>
  <c r="A58" i="5" l="1"/>
  <c r="J122" i="2"/>
  <c r="A94" i="5" l="1"/>
  <c r="J123" i="2"/>
  <c r="A95" i="5" l="1"/>
  <c r="J124" i="2"/>
  <c r="A59" i="5" l="1"/>
  <c r="J125" i="2"/>
  <c r="A96" i="5" l="1"/>
  <c r="J126" i="2"/>
  <c r="A97" i="5" l="1"/>
  <c r="J127" i="2"/>
  <c r="A98" i="5" l="1"/>
  <c r="J128" i="2"/>
  <c r="A99" i="5" l="1"/>
  <c r="J129" i="2"/>
  <c r="A100" i="5" l="1"/>
  <c r="J130" i="2"/>
  <c r="A101" i="5" l="1"/>
  <c r="J131" i="2"/>
  <c r="A251" i="5" l="1"/>
  <c r="J132" i="2"/>
  <c r="A102" i="5" l="1"/>
  <c r="J133" i="2"/>
  <c r="A252" i="5" l="1"/>
  <c r="J134" i="2"/>
  <c r="A253" i="5" l="1"/>
  <c r="J135" i="2"/>
  <c r="A60" i="5" l="1"/>
  <c r="J136" i="2"/>
  <c r="A107" i="5" l="1"/>
  <c r="J137" i="2"/>
  <c r="A254" i="5" l="1"/>
  <c r="J138" i="2"/>
  <c r="A255" i="5" l="1"/>
  <c r="J139" i="2"/>
  <c r="A256" i="5" l="1"/>
  <c r="J140" i="2"/>
  <c r="A257" i="5" l="1"/>
  <c r="J141" i="2"/>
  <c r="A258" i="5" l="1"/>
  <c r="J142" i="2"/>
  <c r="A259" i="5" l="1"/>
  <c r="J143" i="2"/>
  <c r="A61" i="5" l="1"/>
  <c r="J144" i="2"/>
  <c r="A260" i="5" l="1"/>
  <c r="J145" i="2"/>
  <c r="A103" i="5" l="1"/>
  <c r="J146" i="2"/>
  <c r="A261" i="5" l="1"/>
  <c r="J148" i="2"/>
  <c r="A104" i="5" l="1"/>
  <c r="J149" i="2"/>
  <c r="A105" i="5" l="1"/>
  <c r="J150" i="2"/>
  <c r="J151" i="2" s="1"/>
  <c r="J152" i="2" s="1"/>
  <c r="J153" i="2" s="1"/>
  <c r="A262" i="5" l="1"/>
  <c r="A263" i="5" l="1"/>
  <c r="A106" i="5"/>
  <c r="DQ156" i="2" l="1"/>
  <c r="DQ158" i="2"/>
  <c r="DQ251" i="2"/>
  <c r="J156" i="2"/>
  <c r="A264" i="5"/>
  <c r="A151" i="5" l="1"/>
  <c r="J157" i="2"/>
  <c r="DQ161" i="2" s="1"/>
  <c r="DQ157" i="2"/>
  <c r="DQ159" i="2"/>
  <c r="J158" i="2"/>
  <c r="A203" i="5" s="1"/>
  <c r="A179" i="5" l="1"/>
  <c r="J159" i="2"/>
  <c r="DQ160" i="2" s="1"/>
  <c r="A152" i="5" l="1"/>
  <c r="J160" i="2"/>
  <c r="J161" i="2" s="1"/>
  <c r="A265" i="5" s="1"/>
  <c r="DQ163" i="2" l="1"/>
  <c r="A180" i="5"/>
  <c r="J162" i="2"/>
  <c r="J163" i="2" s="1"/>
  <c r="A62" i="5" s="1"/>
  <c r="A266" i="5" l="1"/>
  <c r="DQ168" i="2"/>
  <c r="DQ164" i="2"/>
  <c r="J164" i="2"/>
  <c r="A181" i="5" l="1"/>
  <c r="DQ165" i="2"/>
  <c r="J165" i="2"/>
  <c r="J166" i="2" s="1"/>
  <c r="DQ169" i="2"/>
  <c r="A205" i="5" l="1"/>
  <c r="DQ167" i="2"/>
  <c r="J167" i="2"/>
  <c r="A204" i="5"/>
  <c r="DQ166" i="2"/>
  <c r="A63" i="5" l="1"/>
  <c r="J168" i="2"/>
  <c r="A267" i="5" l="1"/>
  <c r="J169" i="2"/>
  <c r="A268" i="5" l="1"/>
  <c r="DQ171" i="2"/>
  <c r="J171" i="2"/>
  <c r="A269" i="5" l="1"/>
  <c r="DQ172" i="2"/>
  <c r="J172" i="2"/>
  <c r="A153" i="5" l="1"/>
  <c r="DQ174" i="2"/>
  <c r="DQ173" i="2"/>
  <c r="DQ176" i="2"/>
  <c r="J173" i="2"/>
  <c r="A154" i="5" l="1"/>
  <c r="J174" i="2"/>
  <c r="A155" i="5" l="1"/>
  <c r="DQ175" i="2"/>
  <c r="J175" i="2"/>
  <c r="A182" i="5" l="1"/>
  <c r="J176" i="2"/>
  <c r="A270" i="5" l="1"/>
  <c r="DQ177" i="2"/>
  <c r="J177" i="2"/>
  <c r="A271" i="5" l="1"/>
  <c r="J178" i="2"/>
  <c r="A272" i="5" l="1"/>
  <c r="J179" i="2"/>
  <c r="A273" i="5" l="1"/>
  <c r="J180" i="2"/>
  <c r="A274" i="5" l="1"/>
  <c r="DQ183" i="2"/>
  <c r="J183" i="2"/>
  <c r="A275" i="5" l="1"/>
  <c r="DQ187" i="2"/>
  <c r="J184" i="2"/>
  <c r="A276" i="5" l="1"/>
  <c r="J185" i="2"/>
  <c r="A64" i="5" l="1"/>
  <c r="J186" i="2"/>
  <c r="A65" i="5" l="1"/>
  <c r="J187" i="2"/>
  <c r="A277" i="5" l="1"/>
  <c r="J188" i="2"/>
  <c r="DQ188" i="2"/>
  <c r="A183" i="5" l="1"/>
  <c r="J189" i="2"/>
  <c r="DQ189" i="2"/>
  <c r="A156" i="5" l="1"/>
  <c r="DQ190" i="2"/>
  <c r="J190" i="2"/>
  <c r="A206" i="5" l="1"/>
  <c r="DQ191" i="2"/>
  <c r="J191" i="2"/>
  <c r="A278" i="5" l="1"/>
  <c r="DQ194" i="2"/>
  <c r="J192" i="2"/>
  <c r="A279" i="5" l="1"/>
  <c r="J193" i="2"/>
  <c r="A280" i="5" l="1"/>
  <c r="J194" i="2"/>
  <c r="A281" i="5" l="1"/>
  <c r="J195" i="2"/>
  <c r="DQ185" i="2"/>
  <c r="A282" i="5" l="1"/>
  <c r="J196" i="2"/>
  <c r="A283" i="5" l="1"/>
  <c r="J197" i="2"/>
  <c r="A284" i="5" l="1"/>
  <c r="J198" i="2"/>
  <c r="A285" i="5" l="1"/>
  <c r="J199" i="2"/>
  <c r="A286" i="5" l="1"/>
  <c r="J200" i="2"/>
  <c r="A287" i="5" l="1"/>
  <c r="J201" i="2"/>
  <c r="A288" i="5" l="1"/>
  <c r="J202" i="2"/>
  <c r="A289" i="5" l="1"/>
  <c r="J203" i="2"/>
  <c r="A66" i="5" l="1"/>
  <c r="J204" i="2"/>
  <c r="A290" i="5" l="1"/>
  <c r="J205" i="2"/>
  <c r="A291" i="5" l="1"/>
  <c r="J206" i="2"/>
  <c r="A292" i="5" l="1"/>
  <c r="J207" i="2"/>
  <c r="A293" i="5" l="1"/>
  <c r="J208" i="2"/>
  <c r="A294" i="5" l="1"/>
  <c r="DQ245" i="2"/>
  <c r="DQ277" i="2"/>
  <c r="DQ276" i="2"/>
  <c r="DQ272" i="2"/>
  <c r="DQ267" i="2"/>
  <c r="DQ274" i="2"/>
  <c r="DQ269" i="2"/>
  <c r="DQ265" i="2"/>
  <c r="DQ264" i="2"/>
  <c r="DQ280" i="2"/>
  <c r="DQ273" i="2"/>
  <c r="DQ275" i="2"/>
  <c r="DQ242" i="2"/>
  <c r="DQ278" i="2"/>
  <c r="DQ263" i="2"/>
  <c r="DQ279" i="2"/>
  <c r="J209" i="2"/>
  <c r="DQ316" i="2"/>
  <c r="DQ313" i="2"/>
  <c r="DQ247" i="2"/>
  <c r="DQ312" i="2"/>
  <c r="DQ271" i="2"/>
  <c r="DQ315" i="2"/>
  <c r="DQ281" i="2"/>
  <c r="DQ314" i="2"/>
  <c r="A295" i="5" l="1"/>
  <c r="J210" i="2"/>
  <c r="A296" i="5" l="1"/>
  <c r="J211" i="2"/>
  <c r="A297" i="5" l="1"/>
  <c r="J214" i="2"/>
  <c r="A298" i="5" l="1"/>
  <c r="J215" i="2"/>
  <c r="DQ388" i="2"/>
  <c r="A299" i="5" l="1"/>
  <c r="J216" i="2"/>
  <c r="A300" i="5" l="1"/>
  <c r="J217" i="2"/>
  <c r="A301" i="5" l="1"/>
  <c r="J218" i="2"/>
  <c r="A302" i="5" l="1"/>
  <c r="J219" i="2"/>
  <c r="A67" i="5" l="1"/>
  <c r="J220" i="2"/>
  <c r="A68" i="5" l="1"/>
  <c r="J221" i="2"/>
  <c r="A69" i="5" l="1"/>
  <c r="J222" i="2"/>
  <c r="A184" i="5" l="1"/>
  <c r="J223" i="2"/>
  <c r="A157" i="5" l="1"/>
  <c r="J224" i="2"/>
  <c r="J225" i="2" l="1"/>
  <c r="A303" i="5"/>
  <c r="J226" i="2" l="1"/>
  <c r="A304" i="5"/>
  <c r="J227" i="2" l="1"/>
  <c r="A210" i="5"/>
  <c r="A305" i="5"/>
  <c r="J229" i="2" l="1"/>
  <c r="A306" i="5"/>
  <c r="A307" i="5" l="1"/>
  <c r="J230" i="2"/>
  <c r="A308" i="5" l="1"/>
  <c r="J231" i="2"/>
  <c r="A309" i="5" l="1"/>
  <c r="J232" i="2"/>
  <c r="A310" i="5" s="1"/>
  <c r="J234" i="2" l="1"/>
  <c r="A311" i="5" l="1"/>
  <c r="J235" i="2"/>
  <c r="A312" i="5" s="1"/>
  <c r="J236" i="2" l="1"/>
  <c r="A313" i="5" l="1"/>
  <c r="J237" i="2"/>
  <c r="A314" i="5" s="1"/>
  <c r="J238" i="2"/>
  <c r="A315" i="5" s="1"/>
  <c r="J242" i="2" l="1"/>
  <c r="A317" i="5" s="1"/>
  <c r="J239" i="2"/>
  <c r="A316" i="5" l="1"/>
  <c r="J243" i="2"/>
  <c r="A318" i="5" l="1"/>
  <c r="J244" i="2"/>
  <c r="A319" i="5" l="1"/>
  <c r="J245" i="2"/>
  <c r="A320" i="5" l="1"/>
  <c r="J246" i="2"/>
  <c r="A321" i="5" l="1"/>
  <c r="J247" i="2"/>
  <c r="A322" i="5" l="1"/>
  <c r="J248" i="2"/>
  <c r="A323" i="5" l="1"/>
  <c r="J249" i="2"/>
  <c r="A324" i="5" l="1"/>
  <c r="J251" i="2"/>
  <c r="A207" i="5" l="1"/>
  <c r="DQ246" i="2"/>
  <c r="DQ299" i="2"/>
  <c r="DQ301" i="2"/>
  <c r="DQ293" i="2"/>
  <c r="DQ252" i="2"/>
  <c r="DQ298" i="2"/>
  <c r="J252" i="2"/>
  <c r="DQ300" i="2"/>
  <c r="DQ296" i="2"/>
  <c r="DQ304" i="2"/>
  <c r="DQ297" i="2"/>
  <c r="DQ302" i="2"/>
  <c r="DQ303" i="2"/>
  <c r="A208" i="5" l="1"/>
  <c r="J253" i="2"/>
  <c r="DQ253" i="2"/>
  <c r="A209" i="5" l="1"/>
  <c r="J254" i="2"/>
  <c r="DQ254" i="2"/>
  <c r="J255" i="2" l="1"/>
  <c r="A158" i="5"/>
  <c r="DQ255" i="2"/>
  <c r="DQ256" i="2" l="1"/>
  <c r="A185" i="5"/>
  <c r="J256" i="2"/>
  <c r="DQ257" i="2" l="1"/>
  <c r="A159" i="5"/>
  <c r="J257" i="2"/>
  <c r="A186" i="5" l="1"/>
  <c r="J258" i="2"/>
  <c r="DQ258" i="2"/>
  <c r="J259" i="2"/>
  <c r="A160" i="5" s="1"/>
  <c r="J260" i="2"/>
  <c r="J263" i="2" s="1"/>
  <c r="DQ260" i="2"/>
  <c r="DQ259" i="2" l="1"/>
  <c r="A187" i="5"/>
  <c r="A325" i="5"/>
  <c r="J264" i="2"/>
  <c r="A326" i="5" l="1"/>
  <c r="J265" i="2"/>
  <c r="A327" i="5" l="1"/>
  <c r="J266" i="2"/>
  <c r="A328" i="5" l="1"/>
  <c r="J267" i="2"/>
  <c r="A329" i="5" l="1"/>
  <c r="J269" i="2"/>
  <c r="A108" i="5" l="1"/>
  <c r="J270" i="2"/>
  <c r="A109" i="5" l="1"/>
  <c r="J271" i="2"/>
  <c r="A110" i="5" l="1"/>
  <c r="J272" i="2"/>
  <c r="A111" i="5" l="1"/>
  <c r="J273" i="2"/>
  <c r="A112" i="5" l="1"/>
  <c r="J274" i="2"/>
  <c r="A113" i="5" l="1"/>
  <c r="J275" i="2"/>
  <c r="A114" i="5" l="1"/>
  <c r="J276" i="2"/>
  <c r="A115" i="5" l="1"/>
  <c r="J277" i="2"/>
  <c r="A116" i="5" l="1"/>
  <c r="J278" i="2"/>
  <c r="A117" i="5" l="1"/>
  <c r="J279" i="2"/>
  <c r="A118" i="5" l="1"/>
  <c r="J280" i="2"/>
  <c r="A119" i="5" l="1"/>
  <c r="J281" i="2"/>
  <c r="A120" i="5" l="1"/>
  <c r="J282" i="2"/>
  <c r="A330" i="5" l="1"/>
  <c r="J283" i="2"/>
  <c r="A331" i="5" l="1"/>
  <c r="J284" i="2"/>
  <c r="A332" i="5" l="1"/>
  <c r="J285" i="2"/>
  <c r="A333" i="5" l="1"/>
  <c r="J286" i="2"/>
  <c r="A334" i="5" l="1"/>
  <c r="J287" i="2"/>
  <c r="A335" i="5" l="1"/>
  <c r="J288" i="2"/>
  <c r="A336" i="5" l="1"/>
  <c r="J289" i="2"/>
  <c r="A337" i="5" l="1"/>
  <c r="J290" i="2"/>
  <c r="A338" i="5" l="1"/>
  <c r="J291" i="2"/>
  <c r="A121" i="5" l="1"/>
  <c r="J293" i="2"/>
  <c r="A211" i="5" s="1"/>
  <c r="DQ294" i="2" l="1"/>
  <c r="J294" i="2"/>
  <c r="A161" i="5" l="1"/>
  <c r="DQ295" i="2"/>
  <c r="J295" i="2"/>
  <c r="A188" i="5" l="1"/>
  <c r="J296" i="2"/>
  <c r="A339" i="5" l="1"/>
  <c r="J297" i="2"/>
  <c r="A340" i="5" l="1"/>
  <c r="J298" i="2"/>
  <c r="A341" i="5" l="1"/>
  <c r="J299" i="2"/>
  <c r="A342" i="5" l="1"/>
  <c r="J300" i="2"/>
  <c r="A343" i="5" l="1"/>
  <c r="J301" i="2"/>
  <c r="A344" i="5" l="1"/>
  <c r="J302" i="2"/>
  <c r="A70" i="5" l="1"/>
  <c r="J303" i="2"/>
  <c r="A122" i="5" l="1"/>
  <c r="J304" i="2"/>
  <c r="A123" i="5" l="1"/>
  <c r="J305" i="2"/>
  <c r="A124" i="5" l="1"/>
  <c r="J306" i="2"/>
  <c r="A345" i="5" l="1"/>
  <c r="J307" i="2"/>
  <c r="A346" i="5" l="1"/>
  <c r="J308" i="2"/>
  <c r="A347" i="5" l="1"/>
  <c r="J311" i="2"/>
  <c r="A348" i="5" l="1"/>
  <c r="J312" i="2"/>
  <c r="A349" i="5" l="1"/>
  <c r="J313" i="2"/>
  <c r="A125" i="5" l="1"/>
  <c r="J314" i="2"/>
  <c r="A162" i="5" l="1"/>
  <c r="J315" i="2"/>
  <c r="A189" i="5" l="1"/>
  <c r="J316" i="2"/>
  <c r="A71" i="5" l="1"/>
  <c r="DQ351" i="2"/>
  <c r="J318" i="2"/>
  <c r="A126" i="5" l="1"/>
  <c r="J319" i="2"/>
  <c r="A350" i="5" l="1"/>
  <c r="J320" i="2"/>
  <c r="A351" i="5" l="1"/>
  <c r="DQ357" i="2"/>
  <c r="J321" i="2"/>
  <c r="A352" i="5" l="1"/>
  <c r="J322" i="2"/>
  <c r="A353" i="5" l="1"/>
  <c r="J323" i="2"/>
  <c r="A354" i="5" l="1"/>
  <c r="J324" i="2"/>
  <c r="A355" i="5" l="1"/>
  <c r="J325" i="2"/>
  <c r="A356" i="5" l="1"/>
  <c r="J326" i="2"/>
  <c r="A357" i="5" l="1"/>
  <c r="J327" i="2"/>
  <c r="A358" i="5" l="1"/>
  <c r="J328" i="2"/>
  <c r="A359" i="5" l="1"/>
  <c r="J329" i="2"/>
  <c r="A360" i="5" l="1"/>
  <c r="DQ197" i="2"/>
  <c r="J331" i="2"/>
  <c r="A361" i="5" l="1"/>
  <c r="J332" i="2"/>
  <c r="A362" i="5" l="1"/>
  <c r="J333" i="2"/>
  <c r="A363" i="5" l="1"/>
  <c r="J334" i="2"/>
  <c r="A364" i="5" l="1"/>
  <c r="J335" i="2"/>
  <c r="A365" i="5" l="1"/>
  <c r="J336" i="2"/>
  <c r="A366" i="5" l="1"/>
  <c r="DQ184" i="2"/>
  <c r="J337" i="2"/>
  <c r="A367" i="5" l="1"/>
  <c r="J338" i="2"/>
  <c r="A368" i="5" l="1"/>
  <c r="DQ341" i="2"/>
  <c r="J341" i="2"/>
  <c r="A369" i="5" l="1"/>
  <c r="DQ342" i="2"/>
  <c r="J342" i="2"/>
  <c r="A212" i="5" l="1"/>
  <c r="J343" i="2"/>
  <c r="DQ343" i="2"/>
  <c r="A163" i="5" l="1"/>
  <c r="J344" i="2"/>
  <c r="DQ344" i="2"/>
  <c r="A190" i="5" l="1"/>
  <c r="J345" i="2"/>
  <c r="DQ345" i="2"/>
  <c r="A191" i="5" l="1"/>
  <c r="DQ346" i="2"/>
  <c r="J346" i="2"/>
  <c r="A164" i="5" l="1"/>
  <c r="J347" i="2"/>
  <c r="DQ347" i="2"/>
  <c r="A127" i="5" l="1"/>
  <c r="J348" i="2"/>
  <c r="DQ348" i="2"/>
  <c r="A370" i="5" l="1"/>
  <c r="J349" i="2"/>
  <c r="DQ349" i="2"/>
  <c r="J350" i="2" l="1"/>
  <c r="J351" i="2" s="1"/>
  <c r="A128" i="5"/>
  <c r="A129" i="5" l="1"/>
  <c r="DQ354" i="2"/>
  <c r="J354" i="2"/>
  <c r="A130" i="5" l="1"/>
  <c r="J355" i="2"/>
  <c r="DQ355" i="2"/>
  <c r="A131" i="5" l="1"/>
  <c r="J356" i="2"/>
  <c r="A132" i="5" l="1"/>
  <c r="J357" i="2"/>
  <c r="A133" i="5" l="1"/>
  <c r="DQ359" i="2"/>
  <c r="J359" i="2"/>
  <c r="A72" i="5" l="1"/>
  <c r="DQ360" i="2"/>
  <c r="J360" i="2"/>
  <c r="DQ361" i="2" l="1"/>
  <c r="A73" i="5"/>
  <c r="DQ364" i="2"/>
  <c r="DQ362" i="2" l="1"/>
  <c r="A74" i="5"/>
  <c r="J364" i="2"/>
  <c r="A75" i="5" l="1"/>
  <c r="J366" i="2"/>
  <c r="DQ366" i="2"/>
  <c r="A134" i="5" l="1"/>
  <c r="DQ225" i="2"/>
  <c r="DQ368" i="2"/>
  <c r="DQ227" i="2"/>
  <c r="DQ224" i="2"/>
  <c r="J368" i="2"/>
  <c r="A135" i="5" l="1"/>
  <c r="DQ226" i="2"/>
  <c r="DQ369" i="2"/>
  <c r="J369" i="2"/>
  <c r="A136" i="5" l="1"/>
  <c r="DQ370" i="2"/>
  <c r="DQ234" i="2"/>
  <c r="J370" i="2"/>
  <c r="A137" i="5" l="1"/>
  <c r="J371" i="2"/>
  <c r="DQ371" i="2"/>
  <c r="A138" i="5" l="1"/>
  <c r="DQ372" i="2"/>
  <c r="DQ235" i="2"/>
  <c r="J372" i="2"/>
  <c r="A139" i="5" l="1"/>
  <c r="DQ237" i="2"/>
  <c r="DQ375" i="2"/>
  <c r="DQ236" i="2"/>
  <c r="J375" i="2"/>
  <c r="A213" i="5" l="1"/>
  <c r="DQ376" i="2"/>
  <c r="DQ238" i="2"/>
  <c r="J376" i="2"/>
  <c r="J377" i="2" l="1"/>
  <c r="DQ377" i="2"/>
  <c r="A214" i="5"/>
  <c r="DQ239" i="2"/>
  <c r="DQ378" i="2"/>
  <c r="J378" i="2" l="1"/>
  <c r="J379" i="2" s="1"/>
  <c r="A373" i="5"/>
  <c r="A165" i="5"/>
  <c r="DQ379" i="2"/>
  <c r="A192" i="5" l="1"/>
  <c r="J380" i="2"/>
  <c r="DQ380" i="2"/>
  <c r="A166" i="5" l="1"/>
  <c r="J381" i="2"/>
  <c r="DQ381" i="2"/>
  <c r="A193" i="5" l="1"/>
  <c r="J383" i="2"/>
  <c r="DQ383" i="2"/>
  <c r="A374" i="5" l="1"/>
  <c r="DQ384" i="2"/>
  <c r="J384" i="2"/>
  <c r="A375" i="5" l="1"/>
  <c r="DQ385" i="2"/>
  <c r="J385" i="2"/>
  <c r="A376" i="5" l="1"/>
  <c r="DQ386" i="2"/>
  <c r="J386" i="2"/>
  <c r="A377" i="5" l="1"/>
  <c r="J388" i="2"/>
  <c r="A378" i="5" l="1"/>
  <c r="J389" i="2"/>
  <c r="DQ389" i="2"/>
  <c r="A215" i="5" l="1"/>
  <c r="J390" i="2"/>
  <c r="DQ390" i="2"/>
  <c r="A216" i="5" l="1"/>
  <c r="DQ391" i="2"/>
  <c r="J391" i="2"/>
  <c r="A167" i="5" l="1"/>
  <c r="DQ392" i="2"/>
  <c r="J392" i="2"/>
  <c r="A194" i="5" l="1"/>
  <c r="J393" i="2"/>
  <c r="DQ393" i="2"/>
  <c r="A168" i="5" l="1"/>
  <c r="J394" i="2"/>
  <c r="DQ394" i="2"/>
  <c r="A195" i="5" l="1"/>
  <c r="DQ395" i="2"/>
  <c r="J395" i="2"/>
  <c r="A196" i="5" l="1"/>
  <c r="DQ396" i="2"/>
  <c r="J396" i="2"/>
  <c r="A169" i="5" l="1"/>
  <c r="J399" i="2"/>
  <c r="DQ399" i="2"/>
  <c r="A379" i="5" l="1"/>
  <c r="DQ400" i="2"/>
  <c r="J400" i="2"/>
  <c r="A380" i="5" l="1"/>
  <c r="DQ401" i="2"/>
  <c r="J401" i="2"/>
  <c r="A381" i="5" l="1"/>
  <c r="DQ402" i="2"/>
  <c r="J402" i="2"/>
  <c r="A382" i="5" l="1"/>
  <c r="DQ404" i="2"/>
  <c r="J404" i="2"/>
  <c r="A383" i="5" l="1"/>
  <c r="DQ405" i="2"/>
  <c r="J405" i="2"/>
  <c r="A384" i="5" l="1"/>
  <c r="J406" i="2"/>
  <c r="DQ406" i="2"/>
  <c r="A385" i="5" l="1"/>
  <c r="DQ408" i="2"/>
  <c r="J407" i="2"/>
  <c r="A386" i="5" l="1"/>
  <c r="J408" i="2"/>
  <c r="A387" i="5" l="1"/>
  <c r="J409" i="2"/>
  <c r="DQ409" i="2"/>
  <c r="A388" i="5" l="1"/>
  <c r="J410" i="2"/>
  <c r="DQ410" i="2"/>
  <c r="A389" i="5" l="1"/>
  <c r="J412" i="2"/>
  <c r="DQ412" i="2"/>
  <c r="A390" i="5" l="1"/>
  <c r="J413" i="2"/>
  <c r="DQ413" i="2"/>
  <c r="A391" i="5" l="1"/>
  <c r="DQ414" i="2"/>
  <c r="J414" i="2"/>
  <c r="A392" i="5" l="1"/>
  <c r="J415" i="2"/>
  <c r="DQ415" i="2"/>
  <c r="A393" i="5" l="1"/>
  <c r="DQ416" i="2"/>
  <c r="J416" i="2"/>
  <c r="A394" i="5" l="1"/>
  <c r="DQ418" i="2"/>
  <c r="J418" i="2"/>
  <c r="A395" i="5" l="1"/>
  <c r="J419" i="2"/>
  <c r="DQ419" i="2"/>
  <c r="A396" i="5" l="1"/>
  <c r="J420" i="2"/>
  <c r="A397" i="5" l="1"/>
  <c r="J423" i="2"/>
  <c r="DQ434" i="2"/>
  <c r="A219" i="5" l="1"/>
  <c r="J424" i="2"/>
  <c r="DQ424" i="2"/>
  <c r="A220" i="5" l="1"/>
  <c r="DQ426" i="2"/>
  <c r="J426" i="2"/>
  <c r="A221" i="5" l="1"/>
  <c r="DQ427" i="2"/>
  <c r="J427" i="2"/>
  <c r="A222" i="5" l="1"/>
  <c r="DQ428" i="2"/>
  <c r="J428" i="2"/>
  <c r="A223" i="5" l="1"/>
  <c r="DQ429" i="2"/>
  <c r="J429" i="2"/>
  <c r="A224" i="5" l="1"/>
  <c r="DQ430" i="2"/>
  <c r="J430" i="2"/>
  <c r="A225" i="5" l="1"/>
  <c r="J431" i="2"/>
  <c r="DQ431" i="2"/>
  <c r="A226" i="5" l="1"/>
  <c r="J433" i="2"/>
  <c r="DQ459" i="2"/>
  <c r="A227" i="5" l="1"/>
  <c r="J434" i="2"/>
  <c r="A140" i="5" l="1"/>
  <c r="J436" i="2"/>
  <c r="DQ436" i="2"/>
  <c r="DQ423" i="2"/>
  <c r="A228" i="5" l="1"/>
  <c r="DQ437" i="2"/>
  <c r="J437" i="2"/>
  <c r="A229" i="5" l="1"/>
  <c r="DQ438" i="2"/>
  <c r="J438" i="2"/>
  <c r="A230" i="5" l="1"/>
  <c r="DQ439" i="2"/>
  <c r="J439" i="2"/>
  <c r="A231" i="5" l="1"/>
  <c r="J440" i="2"/>
  <c r="DQ440" i="2"/>
  <c r="A232" i="5" l="1"/>
  <c r="J441" i="2"/>
  <c r="DQ441" i="2"/>
  <c r="A233" i="5" l="1"/>
  <c r="DQ442" i="2"/>
  <c r="J442" i="2"/>
  <c r="A234" i="5" l="1"/>
  <c r="J443" i="2"/>
  <c r="A235" i="5" l="1"/>
  <c r="J444" i="2"/>
  <c r="A236" i="5" l="1"/>
  <c r="J445" i="2"/>
  <c r="A237" i="5" l="1"/>
  <c r="J447" i="2"/>
  <c r="A238" i="5" l="1"/>
  <c r="J448" i="2"/>
  <c r="A239" i="5" l="1"/>
  <c r="J449" i="2"/>
  <c r="A240" i="5" l="1"/>
  <c r="J450" i="2"/>
  <c r="A241" i="5" l="1"/>
  <c r="J451" i="2"/>
  <c r="A242" i="5" l="1"/>
  <c r="J452" i="2"/>
  <c r="A243" i="5" l="1"/>
  <c r="J454" i="2"/>
  <c r="A398" i="5" l="1"/>
  <c r="J455" i="2"/>
  <c r="A399" i="5" l="1"/>
  <c r="J456" i="2"/>
  <c r="A400" i="5" l="1"/>
  <c r="J457" i="2"/>
  <c r="A401" i="5" l="1"/>
  <c r="J458" i="2"/>
  <c r="A402" i="5" l="1"/>
  <c r="J459" i="2"/>
  <c r="A403" i="5" l="1"/>
  <c r="J460" i="2"/>
  <c r="A404" i="5" l="1"/>
  <c r="J461" i="2"/>
  <c r="A405" i="5" l="1"/>
  <c r="J462" i="2"/>
  <c r="A406" i="5" l="1"/>
  <c r="J463" i="2"/>
  <c r="A407" i="5" s="1"/>
</calcChain>
</file>

<file path=xl/sharedStrings.xml><?xml version="1.0" encoding="utf-8"?>
<sst xmlns="http://schemas.openxmlformats.org/spreadsheetml/2006/main" count="3537" uniqueCount="906">
  <si>
    <t>OUI</t>
  </si>
  <si>
    <t>NON</t>
  </si>
  <si>
    <t>NM</t>
  </si>
  <si>
    <t>NOM</t>
  </si>
  <si>
    <t xml:space="preserve">VILLE : </t>
  </si>
  <si>
    <t>REGION D'ACCUEIL :</t>
  </si>
  <si>
    <t>NOM DU RESEAU DELEGATAIRE / DEMARCHE QUALITE TERRITORIALE :</t>
  </si>
  <si>
    <t>TYPE AUDIT :</t>
  </si>
  <si>
    <t>Audit d'adhésion</t>
  </si>
  <si>
    <t>Audit de renouvellement</t>
  </si>
  <si>
    <t>Nom du Responsable :</t>
  </si>
  <si>
    <t>Nom Prénom de l'auditeur</t>
  </si>
  <si>
    <t>Nom du cabinet d'audit :</t>
  </si>
  <si>
    <t>Type de visite :</t>
  </si>
  <si>
    <t>Visite libre et visite guidée</t>
  </si>
  <si>
    <t>Visite libre</t>
  </si>
  <si>
    <t>Visite guidée</t>
  </si>
  <si>
    <t>Visite libre et Visite guidée</t>
  </si>
  <si>
    <t>Présence d'une petite restauration :</t>
  </si>
  <si>
    <t>Présence d'un espace de vente :</t>
  </si>
  <si>
    <t>Petite Restauration</t>
  </si>
  <si>
    <t>Restauration traditionnelle sur site</t>
  </si>
  <si>
    <t>Absence de restauration</t>
  </si>
  <si>
    <t>Petite restauration et restauration traditionnelle</t>
  </si>
  <si>
    <t>Présence d'une restauration traditionnelle :</t>
  </si>
  <si>
    <t>Présence de sanitaires :</t>
  </si>
  <si>
    <t>Taux de conformité général</t>
  </si>
  <si>
    <t>Seuil
exigé</t>
  </si>
  <si>
    <t>Taux de conformité atteint</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</si>
  <si>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</si>
  <si>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</si>
  <si>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</si>
  <si>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</si>
  <si>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</si>
  <si>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</si>
  <si>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</si>
  <si>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</si>
  <si>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</si>
  <si>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conformité par séquence</t>
  </si>
  <si>
    <t>Taux de Conformité</t>
  </si>
  <si>
    <t>neutralisation</t>
  </si>
  <si>
    <t>coef axe</t>
  </si>
  <si>
    <t>axe</t>
  </si>
  <si>
    <t>1 - LA PROMOTION ET LA COMMUNICATION</t>
  </si>
  <si>
    <t>Pts</t>
  </si>
  <si>
    <t>Notation</t>
  </si>
  <si>
    <t>Commentaire de l'auditeur</t>
  </si>
  <si>
    <t>non mesuré non autorisé</t>
  </si>
  <si>
    <t>Guide d'interprétation</t>
  </si>
  <si>
    <t>conformité écoute client</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</si>
  <si>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</si>
  <si>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</si>
  <si>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</si>
  <si>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</si>
  <si>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</si>
  <si>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</si>
  <si>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</si>
  <si>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</si>
  <si>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</si>
  <si>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</si>
  <si>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</si>
  <si>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</si>
  <si>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</si>
  <si>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</si>
  <si>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INFORMATION ET COMMUNICATION</t>
  </si>
  <si>
    <t>SAVOIR-FAIRE ET SAVOIR-ETRE</t>
  </si>
  <si>
    <t>CONFORT ET HYGIENE</t>
  </si>
  <si>
    <t>DEVELOPPEMENT DURABLE</t>
  </si>
  <si>
    <t>QUALITE DE LA PRESTATION</t>
  </si>
  <si>
    <t>PROPRETE</t>
  </si>
  <si>
    <t>ETAT</t>
  </si>
  <si>
    <t>CONFORT</t>
  </si>
  <si>
    <t>NR</t>
  </si>
  <si>
    <t>1 - PROMOTION ET COMMUNICATION</t>
  </si>
  <si>
    <t>Information et Communication</t>
  </si>
  <si>
    <t>Au moins 2 actions de communication ou de promotion sont engagées par l'établissement et accessibles à la clientèle.</t>
  </si>
  <si>
    <t>Contrôle documentaire</t>
  </si>
  <si>
    <t>Les actions de communication ou de promotion de l'établissement sont effectuées à au moins 2 niveaux (local, régional, national, international).</t>
  </si>
  <si>
    <t>oui</t>
  </si>
  <si>
    <t>P</t>
  </si>
  <si>
    <t>Le site réalise une communication en adéquation avec l'offre Préhistoire proposée</t>
  </si>
  <si>
    <t>PA</t>
  </si>
  <si>
    <t xml:space="preserve">Il existe une cohérence graphique entre les différents supports de communication de la structure. </t>
  </si>
  <si>
    <t>L'outil de communication</t>
  </si>
  <si>
    <t>R</t>
  </si>
  <si>
    <t>Le lieu de visite possède son propre outil de communication.</t>
  </si>
  <si>
    <t>La présentation de l'outil de communication est soignée et attractive.</t>
  </si>
  <si>
    <t>Très Satisfaisant</t>
  </si>
  <si>
    <t xml:space="preserve">L'outil de communication est représentatif de l'offre. </t>
  </si>
  <si>
    <t>NM si pas de support de communication. Les informations délivrées sont conformes à la réalité.</t>
  </si>
  <si>
    <t>L'outil de communication contient des informations sur l'offre de visite du site : le type de visite, la présentation du contenu.  Si visites guidées permanentes, présentation de la durée et des horaires de visite.</t>
  </si>
  <si>
    <t>NM si pas de support de communication. Le site internet ne permet pas de valider ce critère. La présentation des tarifs et des horaires d'ouverture sur un support séparé est accepté.</t>
  </si>
  <si>
    <t>L'outil de communication contient des informations sur l'accès au lieu de visite</t>
  </si>
  <si>
    <t xml:space="preserve">NM si pas de support de communication. </t>
  </si>
  <si>
    <t>L'outil de communication (écrit, dématérialisé) est actualisé.</t>
  </si>
  <si>
    <t>NM si pas de support de communication. Périodes d'ouverture, horaires des visites, services annexes, etc. Tolérance si les tarifs sont mentionnés sur un support papier séparé.</t>
  </si>
  <si>
    <t>Le logo Qualité Tourisme™  est présent sur un outil de communication.</t>
  </si>
  <si>
    <t>Le site internet</t>
  </si>
  <si>
    <t>L'établissement possède un site internet dédié (site individuel ou site partagé)</t>
  </si>
  <si>
    <t>Le site internet est bien référencé.</t>
  </si>
  <si>
    <t>NM si pas de site Internet. Le référencement est efficace. Recherche avec mots clés liés au type de visite (jardin, grotte, abbaye, etc.) , situation géographique (ville, pays touristique). Point validé si résultat en 1ère page de résultat sur le moteur de recherche.</t>
  </si>
  <si>
    <t>La présentation du site internet est soignée, attractive et ergonomique.</t>
  </si>
  <si>
    <t>NM si pas de site Internet. Le site Internet donne envie de visiter le site. Evaluation de la qualité des photos, bon affichage des pages, absence de faute d'orthographe, absence de liens brisés, navigation aisée et accès rapide aux informations principales, etc. Le site internet s'affiche correctement sur Smartphone, sinon point noté Satisfaisant.</t>
  </si>
  <si>
    <t xml:space="preserve">Le site internet est représentatif de l'offre. </t>
  </si>
  <si>
    <t>NM si pas de site Internet. Les informations délivrées sont conformes à la réalité.</t>
  </si>
  <si>
    <t>Le site internet contient les coordonnées du site : l'adresse, le courriel et le numéro de téléphone.</t>
  </si>
  <si>
    <t xml:space="preserve">NM si pas de site Internet. </t>
  </si>
  <si>
    <t>Le site internet contient des informations sur l'offre de visite du site : le type de visite, la présentation du contenu.  Si visites guidées permanentes, présentation de la durée et des horaires de visite.</t>
  </si>
  <si>
    <t xml:space="preserve">Le site internet contient les informations pratiques suivantes : les périodes d'ouverture, le tarif des visites, les moyens de paiement acceptés, l'accueil des personnes en situation de handicap, les services annexes. </t>
  </si>
  <si>
    <t>NM si pas de site Internet. Si absence de parking privé, le site internet mentionne une solution de stationnement public à proximité.</t>
  </si>
  <si>
    <t>Les informations du site internet sont actualisées.</t>
  </si>
  <si>
    <t>NM si pas de site internet. Tarifs, périodes d'ouverture, horaires des visites, programmation des animations, etc.</t>
  </si>
  <si>
    <t>Si nécessaire, les modalités de réservation sont précisées.</t>
  </si>
  <si>
    <t>NM si pas de site Internet ou absence de visite sur réservation. Le site internet précise le type de visite, libre ou guidée, modalités de réservation et d'annulation, etc.</t>
  </si>
  <si>
    <t>NM si pas de site Internet. Traduction partielle tolérée avec a minima présentation de l'offre et du contenu de la visite.</t>
  </si>
  <si>
    <t>Développement Durable</t>
  </si>
  <si>
    <t>Le logo Qualité Tourisme™  est présent sur le site internet.</t>
  </si>
  <si>
    <t xml:space="preserve">La démarche Qualité Tourisme™ est explicitée sur le site internet ou il existe un lien vers le site de Qualité Tourisme™. </t>
  </si>
  <si>
    <t>M</t>
  </si>
  <si>
    <t>2 - LA RESERVATION TELEPHONIQUE - LA DEMANDE D'INFORMATIONS</t>
  </si>
  <si>
    <t>La prise de ligne</t>
  </si>
  <si>
    <t>Savoir-faire Savoir-être</t>
  </si>
  <si>
    <t xml:space="preserve">L'appel doit aboutir avant la 5ème sonnerie. </t>
  </si>
  <si>
    <t>Pas de NM possible. Soit par un interlocuteur, soit par un pré-décroché, soit par un répondeur.</t>
  </si>
  <si>
    <t>L'interlocuteur annonce le nom du lieu de visite.</t>
  </si>
  <si>
    <t xml:space="preserve">NM si pas de réponse. "Nom du lieu de visite, bonjour". </t>
  </si>
  <si>
    <t>Le traitement de la demande</t>
  </si>
  <si>
    <t>NM si pas de mise en attente ou si absence de réponse.</t>
  </si>
  <si>
    <t>Si une réservation est nécessaire, les éléments essentiels sont précisés avec le client.</t>
  </si>
  <si>
    <t>NM si pas de réservation nécessaire. A minima : nom, nombre de personnes, heure de la visite, lieu de rendez vous si nécessaire, durée de la visite.</t>
  </si>
  <si>
    <t>Les informations délivrées sont précises et complètes. Les réponses valorisent l'offre.</t>
  </si>
  <si>
    <t>Pas de NM possible. Questions à poser : les horaires de visite, la présence d'un restaurant, l'existence d'un parking, etc. Dans le cas où l'auditeur ne parvient pas à joindre l'établissement, point pénalisé. Si l'interlocuteur n'est pas en mesure de répondre, il propose un rappel. Point pénalisé si absence de rappel.</t>
  </si>
  <si>
    <t>L'interlocuteur est courtois, employant les formules de politesse adaptées. Le cas échéant, la mise en attente et la reprise de ligne s'accompagnent des formules d'usage.</t>
  </si>
  <si>
    <t>Pas de NM possible. Utilisation des civilités. Un mot d'excuse ou de remerciement est prononcé à la reprise de la ligne.</t>
  </si>
  <si>
    <t>L'accueil téléphonique est assuré en au moins une langue étrangère.</t>
  </si>
  <si>
    <t>Pas de NM possible. L'auditeur effectue une demande de renseignement par téléphone dans une langue étrangère de son choix.</t>
  </si>
  <si>
    <t>Le répondeur</t>
  </si>
  <si>
    <t>En cas d'absence, un répondeur assure l'accueil téléphonique. Le ton de message est courtois, employant les formules de politesse adaptées.</t>
  </si>
  <si>
    <t>Point pénalisé si absence de répondeur. Si renvoi vers un n° de portable, point mesuré.</t>
  </si>
  <si>
    <t>Le message du répondeur annonce le nom du site et informe des horaires d'ouverture.</t>
  </si>
  <si>
    <t>NM si absence de répondeur. Si renvoi sur un portable et message sur portable, le point est à mesurer.</t>
  </si>
  <si>
    <t>Le message du répondeur téléphonique mentionne les horaires d'ouverture en au moins une langue étrangère.</t>
  </si>
  <si>
    <t xml:space="preserve">Pas de NM possible. </t>
  </si>
  <si>
    <t xml:space="preserve">La demande d'informations </t>
  </si>
  <si>
    <t>La demande d'informations</t>
  </si>
  <si>
    <t>38bis</t>
  </si>
  <si>
    <t>Lors d'une demande d'information de groupe, la réponse écrite est personnalisée et correspond à la demande.</t>
  </si>
  <si>
    <t>38 ter</t>
  </si>
  <si>
    <t>Pas de NM possible.  L'auditeur fait une demande d'informations par mail/courrier en langue étrangère.</t>
  </si>
  <si>
    <t>Pas de NM possible. Délai de 48h basé sur le cachet de la poste.</t>
  </si>
  <si>
    <t>L'accès au site</t>
  </si>
  <si>
    <t>NM si non autorisée ET si pas de fléchage organisé par la commune. L'auditeur vérifie si les autres établissements sont signalés.</t>
  </si>
  <si>
    <t xml:space="preserve">Le lieu de visite est facile à trouver. </t>
  </si>
  <si>
    <t>3 - L'ACHEMINEMENT SUR LE LIEU - LES EXTERIEURS - LA SIGNALISATION - LA TERRASSE (SI EXISTANTE)</t>
  </si>
  <si>
    <t>Confort et hygiène</t>
  </si>
  <si>
    <t xml:space="preserve">Les abords privatifs du lieu de visite sont propres. </t>
  </si>
  <si>
    <t xml:space="preserve">Les abords privatifs du lieu de visite sont en bon état. </t>
  </si>
  <si>
    <t>Qualité de la prestation</t>
  </si>
  <si>
    <t>Une enseigne est présente et on identifie clairement l'entrée du lieu de visite.</t>
  </si>
  <si>
    <t>NM si non autorisée ET si pas de fléchage organisé par la commune.</t>
  </si>
  <si>
    <t>La façade et l'entrée sont mises en valeur par un fleurissement, un élément décoratif, un éclairage, etc.</t>
  </si>
  <si>
    <t xml:space="preserve">NM possible en fonction de la configuration des lieux. Parking non couvert validé, pas d'exigence sur le nombre minimum de places. </t>
  </si>
  <si>
    <t>Le lieu de visite dispose d'une solution de stationnement pour les moyens de locomotion alternatifs à la voiture.</t>
  </si>
  <si>
    <t>NM si implantation en centre ville. Présence  d'un garage pour les vélos ou motos, présence d'un système d'attaches pour les vélos, espace suffisant pour les autocars, etc.</t>
  </si>
  <si>
    <t xml:space="preserve">Les extérieurs privatifs du lieu de visite sont propres. </t>
  </si>
  <si>
    <t xml:space="preserve">Les extérieurs privatifs du lieu de visite sont en bon état. </t>
  </si>
  <si>
    <t>L'ensemble des extérieurs est bien éclairé.</t>
  </si>
  <si>
    <t>Prendre en compte : parking, chemin d'accès. Pénaliser si impression d'insécurité liée à l'absence ou à la faiblesse de l'éclairage.</t>
  </si>
  <si>
    <t>Les affichages  extérieurs</t>
  </si>
  <si>
    <t>Un panneau d'informations est visible depuis l'extérieur.</t>
  </si>
  <si>
    <t>Le panneau d'informations mentionne toutes les informations pratiques sur les prestations offertes et les conditions d'accès.</t>
  </si>
  <si>
    <t>NM si absence de panneau d'informations. Les horaires et les périodes d'ouverture du lieu de visite, les horaires des visites guidées (si existantes), les tarifs, les moyens de paiement acceptés, les services proposés (restauration rapide, restaurant, boutique... si existants)</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</si>
  <si>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</si>
  <si>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indiqué à l'extérieur ou à l'intérieur. Support indifférent (carte, affichage…).</t>
  </si>
  <si>
    <t>Le panneau d'informations précise les possibilités de visites en langues étrangères.</t>
  </si>
  <si>
    <t>NM si absence de visite en langue étrangère.</t>
  </si>
  <si>
    <t>Le panneau d'informations est propre.</t>
  </si>
  <si>
    <t>Le panneau d'informations extérieur est en bon état.</t>
  </si>
  <si>
    <t>Si existante, les revêtements et le mobilier de terrasse sont propres.</t>
  </si>
  <si>
    <t xml:space="preserve">NM si pas de terrasse. Prise en compte des sols, murs et plafonds (si existants). </t>
  </si>
  <si>
    <t>Si existante, les revêtements et le mobilier de terrasse sont en bon état.</t>
  </si>
  <si>
    <t>NM si pas de terrasse. Prise en compte des sols, murs et plafonds (si existants).</t>
  </si>
  <si>
    <t>Si existante, la terrasse est aménagée de manière confortable et harmonieuse.</t>
  </si>
  <si>
    <t>NM si pas de terrasse. Présence de parasols si absence d'ombrage naturel, présence de tables pour le pique nique, présence de poubelles à proximité des tables, etc. Le mobilier doit être est stable. Pénaliser si présence de mobilier publicitaire. Le mobilier en plastique est accepté.</t>
  </si>
  <si>
    <t>La prise en charge du client à l'arrivée</t>
  </si>
  <si>
    <t>68 bis</t>
  </si>
  <si>
    <t>Pas de NM possible</t>
  </si>
  <si>
    <t>La tenue corporelle et vestimentaire du personnel de réception est propre et soignée.</t>
  </si>
  <si>
    <t xml:space="preserve">Le visiteur est spontanément salué à son arrivée. </t>
  </si>
  <si>
    <t>Comportement souriant, ton aimable, remerciement et formule de politesse au moment du règlement.</t>
  </si>
  <si>
    <t>La prise en charge du visiteur est efficace. Si le personnel d'accueil est occupé, il fait un signe de reconnaissance. Il donne priorité à l'accueil des visiteurs par rapport aux autres taches.</t>
  </si>
  <si>
    <t xml:space="preserve">Si existants, les temps d'attente et les files d'attente sont gérés de manière efficace. </t>
  </si>
  <si>
    <t>Le personnel introduit oralement le contenu de la visite et/ou remet un guide de visite et/ou l'oriente vers le départ de visite.</t>
  </si>
  <si>
    <t>Si visite guidée, il rappelle l'heure de visite et le lieu de départ.</t>
  </si>
  <si>
    <t>La prise en charge du visiteur est adaptée aux différents types de clientèles.</t>
  </si>
  <si>
    <t xml:space="preserve">NM si non observé. Réactivité par rapport aux clientèles familiales, en situation de handicap, étrangères etc. </t>
  </si>
  <si>
    <t>L'accueil et le paiement de la visite peuvent être assurés en au moins une langue étrangère.</t>
  </si>
  <si>
    <t>La prise en charge du visiteur durant sa visite</t>
  </si>
  <si>
    <t>Sur demande, le personnel est en mesure d'orienter efficacement le visiteur.</t>
  </si>
  <si>
    <t>Durant la visite, il est possible de poser des questions sur la thématique du lieu à un animateur, un chargé d'accueil ou une autre personne sur le site.</t>
  </si>
  <si>
    <t>A évaluer en visite libre</t>
  </si>
  <si>
    <t>L'aspect général de l'espace d'accueil</t>
  </si>
  <si>
    <t xml:space="preserve">L'aspect général de l'espace d'accueil est accueillant. </t>
  </si>
  <si>
    <t>Température adaptée, pas de nuisance sonore, absence d'odeurs désagréables, éclairage adapté, si existant fond musical discret…</t>
  </si>
  <si>
    <t xml:space="preserve">Impression générale sur le hall réception. Homogénéité dans le style de la décoration et de l'ameublement. </t>
  </si>
  <si>
    <t>L'espace d'accueil est bien ordonné.</t>
  </si>
  <si>
    <t>Mesure de l'ensemble du hall réception et de l'arrière du comptoir de réception. Absence d'effet personnel visible, d'affichage scotché et manuscrit vieillissant...</t>
  </si>
  <si>
    <t>L'espace d'accueil est propre.</t>
  </si>
  <si>
    <t xml:space="preserve">Prendre en compte le mobilier, le comptoir, la signalétique, les revêtements muraux et les revêtements de sol. </t>
  </si>
  <si>
    <t>L'espace d'accueil dispose de sièges.</t>
  </si>
  <si>
    <t>Tolérance en configuration des lieux. NM si espace trop restreint.</t>
  </si>
  <si>
    <t xml:space="preserve">Une signalétique est présente. Elle est homogène et cohérente avec la charte graphique (si existante). </t>
  </si>
  <si>
    <t>NM si absence de services à identifier et/ou identification évidente depuis l'espace d'accueil. Tolérance pour les équipements extérieurs.</t>
  </si>
  <si>
    <t>La signalétique interne est propre.</t>
  </si>
  <si>
    <t>NM possible si pas de signalétique.</t>
  </si>
  <si>
    <t>La signalétique interne est en bon état.</t>
  </si>
  <si>
    <t>L'information de la clientèle</t>
  </si>
  <si>
    <t>L'information à la clientèle</t>
  </si>
  <si>
    <t>Les informations pratiques sont portées à la connaissance du client.</t>
  </si>
  <si>
    <t>Pas de NM possible. Horaires et périodes d'ouverture du lieu de visite, horaires des visites guidées (si existantes), tarifs, moyens de paiement acceptés.</t>
  </si>
  <si>
    <t>Les affichages intérieurs sont soignés et actualisés.</t>
  </si>
  <si>
    <t xml:space="preserve">NM si absence d'affichage. Qualité de la présentation (calligraphie soignée, absence de ratures, feuilles non jaunies, feuilles non scotchées, etc.), lisibilité, visibilité. </t>
  </si>
  <si>
    <t>Les affichages sont traduits en au moins une langue étrangère.</t>
  </si>
  <si>
    <t>Point validé si accueil en langues étrangères et affichages traduits à l'extérieur.</t>
  </si>
  <si>
    <t>L'aspect général des espaces de visite</t>
  </si>
  <si>
    <t>L'aménagement des lieux facilite la déambulation des visiteurs.</t>
  </si>
  <si>
    <t xml:space="preserve">Bon balisage, absence d'obstacle, de passage étroit, de problème de recul. Notation sur une impression générale sur l'ensemble du parcours. </t>
  </si>
  <si>
    <t>En cas de visite libre, un itinéraire est suggéré et organisé de façon à permettre au visiteur de faire le tour de toutes les animations présentes sur le site.</t>
  </si>
  <si>
    <t>NM si pas nécessaire. Signalétique nécessaire si plusieurs chemins possibles.</t>
  </si>
  <si>
    <t>Si existante, la signalétique des espaces de visite est en bon état.</t>
  </si>
  <si>
    <t>NM si absence de signalétique. En cohérence avec la charte graphique, si celle-ci est existante.</t>
  </si>
  <si>
    <t>Présence de sièges sur le parcours de visite.</t>
  </si>
  <si>
    <t xml:space="preserve">L'éclairage du parcours de visite est en bon état de fonctionnement et adapté. </t>
  </si>
  <si>
    <t>Les consignes à respecter sont portées à la connaissance du public. En cas de non respect, le personnel fait respecter les consignes de façon appropriée.</t>
  </si>
  <si>
    <t>La muséographie (si existante)</t>
  </si>
  <si>
    <t>L'exposition permanente est actualisée.</t>
  </si>
  <si>
    <t>Pas d'Informations dépassées, plus d'actualité… (ex : chiffres, références à éléments qui n'existent plus etc.)</t>
  </si>
  <si>
    <t>La présentation des collections est valorisante.</t>
  </si>
  <si>
    <t>L'auditeur contrôle l'éclairage, l'accrochage, la visibilité, les supports des collections.</t>
  </si>
  <si>
    <t>Le parcours présente une cohérence d'ensemble.</t>
  </si>
  <si>
    <t>L'auditeur contrôle la cohérence du fil conducteur thématique du site.</t>
  </si>
  <si>
    <t>Les collections et les supports de médiation permettent une bonne compréhension de la thématique du site.</t>
  </si>
  <si>
    <t>L'auditeur doit bien comprendre les thèmes abordés par la visite.</t>
  </si>
  <si>
    <t>Le site propose au moins une animation ouverte au grand public (expositions temporaires, des stages, des concerts, etc...)</t>
  </si>
  <si>
    <t>Les outils de médiation</t>
  </si>
  <si>
    <t>Le site propose un outil de médiation adapté aux publics spécifiques</t>
  </si>
  <si>
    <t>Types de publics spécifiques : enfants, experts, personnes en situation de handicap, hors support pour la clientèle étrangère.</t>
  </si>
  <si>
    <t xml:space="preserve">Les supports de médiation sont en bon état. </t>
  </si>
  <si>
    <t>Prendre en compte tous les supports de présentation :  panneaux, bâches, pupitres, cartels, fiches de salle etc. Pénaliser chaque élément détérioré, décollé, effacé.</t>
  </si>
  <si>
    <t xml:space="preserve">Les supports de médiation sont propres. </t>
  </si>
  <si>
    <t>Les supports de médiation sont lisibles (éclairage et police de caractère).</t>
  </si>
  <si>
    <t xml:space="preserve">L'auditeur ne doit pas s'agenouiller pour lire. </t>
  </si>
  <si>
    <t>Les supports de médiation sont soignés et attractifs.</t>
  </si>
  <si>
    <t>L'aspect graphique du texte invite à la lecture et est agrémenté par des images (photos ou dessins).</t>
  </si>
  <si>
    <t>Si existants, les supports interactifs / multimédia fonctionnent bien et sont faciles d'utilisation. En cas de matériel hors service, présence d'une information.</t>
  </si>
  <si>
    <t>NM si absence de supports interactifs / multimédia. Absence de support défectueux, écran éteint, borne hors-service…</t>
  </si>
  <si>
    <t xml:space="preserve">La visite permet une compréhension d'un aspect du patrimoine culturel et/ou naturel du territoire. </t>
  </si>
  <si>
    <t>Bonne compréhension d'un aspect du patrimoine culturel et/ou naturel du territoire ou contenu de la visite sans lien avec le territoire de référence.
Non mesuré si non pertinent par rapport à la thématique du site.</t>
  </si>
  <si>
    <t>L'établissement dispose d'au moins un support d'aide à la visite traduit dans une langue étrangère.</t>
  </si>
  <si>
    <t>Existence d'un document bilingue ou de deux documents distincts, audioguide en plusieurs langues, panneaux traduits. NM si absence de support.</t>
  </si>
  <si>
    <t>Les sources de tout ce qui est présenté au public sont clairement exposées.</t>
  </si>
  <si>
    <t xml:space="preserve">Avec mention de témoignage, fac-similé, s'il y a lieu. Sauf sources inconnues mentionnées comme telles.                                                                                              </t>
  </si>
  <si>
    <t>Ecr</t>
  </si>
  <si>
    <t>Le site propose des supports de médiation sur les liens de l'auteur et de l'œuvre avec le lieu.</t>
  </si>
  <si>
    <t>ECR</t>
  </si>
  <si>
    <t>Le site propose des balades littéraires (importance du paysage environnant)</t>
  </si>
  <si>
    <t>eco</t>
  </si>
  <si>
    <t>La visite présente le contexte historique, humain et social.</t>
  </si>
  <si>
    <t>Les enjeux contemporains du site et du territoire sont présentés.</t>
  </si>
  <si>
    <t>La visite permet un questionnement sur la société.</t>
  </si>
  <si>
    <t>NM si absence de visite guidée.</t>
  </si>
  <si>
    <t>Les services complémentaires</t>
  </si>
  <si>
    <t>Les services ou équipements complémentaires sont gérés de façon efficace</t>
  </si>
  <si>
    <t>Les équipements et ou services complémentaires fonctionnement bien ils sont propres et en bon état</t>
  </si>
  <si>
    <t>Il existe une boutique ou un espace de vente</t>
  </si>
  <si>
    <t>Pas de NM possible. Tolérance pour la vente organisée à la réception, dans un autre espace tel qu'un espace restauration, bar…</t>
  </si>
  <si>
    <t>Une offre de restauration est disponible.</t>
  </si>
  <si>
    <t xml:space="preserve">L'organisation des visites guidées </t>
  </si>
  <si>
    <t>Des visites guidées de groupe et individuelles sont possibles (sur réservation ou sans réservation).</t>
  </si>
  <si>
    <t>Les visites guidées sont bien organisées (en amont et pendant la visite)</t>
  </si>
  <si>
    <t xml:space="preserve">NM absence de visite pour les groupes. Formulaire de résa groupe utilisé (qui contient toutes les données essentielles de la résa  : nombre de personnes, heure d'arrivée, etc.); lieu d'accueil spécifique pour les groupes, remise de documentation spécifique etc. </t>
  </si>
  <si>
    <t>L'organisation des visites guidées est adaptée à la fréquentation du lieu de visite.</t>
  </si>
  <si>
    <t>NM si absence de visite guidée. Réservation en amont + visites de groupes distinctes des visites d'individuels. Demander lors du débriefing nombre maximum de personnes admises. Evaluer si adapté au lieu.</t>
  </si>
  <si>
    <t>La prise en charge par le guide</t>
  </si>
  <si>
    <t>Le positionnement du guide ou sa tenue vestimentaire permet une identification aisée.</t>
  </si>
  <si>
    <t>p</t>
  </si>
  <si>
    <t>Le guide expose l'histoire et les conditions de découverte du site.</t>
  </si>
  <si>
    <t xml:space="preserve">Le guide est capable de répondre aux questions sur les autres sites. </t>
  </si>
  <si>
    <t xml:space="preserve">Le guide est en mesure de rappeler à tout moment les conditions privilégiées de visite. </t>
  </si>
  <si>
    <t>La durée de la visite est conforme aux informations communiquées.</t>
  </si>
  <si>
    <t>Information donnée par le guide.</t>
  </si>
  <si>
    <t>Le guide est aimable et souriant tout au long de la visite.</t>
  </si>
  <si>
    <t xml:space="preserve">Le guide fait preuve de pédagogie et adapte son discours au public présent. </t>
  </si>
  <si>
    <t>Adaptation discours en fonction profil du groupe. Ex : si présence d'enfants, effort adaptation vocabulaire, simplification du discours. Si touristes, localisation des lieux évoqués…</t>
  </si>
  <si>
    <t>Le guide est en mesure de répondre aux questions posées.</t>
  </si>
  <si>
    <t>Si démonstration, le guide ou l'exécutant explique les gestes techniques, présente le produit et ses spécificités. Il maitrise la technique.</t>
  </si>
  <si>
    <t>NM si absence de démonstration.</t>
  </si>
  <si>
    <t>Le guide sait maintenir l'attention des visiteurs.</t>
  </si>
  <si>
    <t>Le ton n'est pas machinal, discours dynamique.</t>
  </si>
  <si>
    <t>Le guide favorise les échanges avec les visiteurs et/ou  prévoit un temps d'échange pendant ou en fin de visite.</t>
  </si>
  <si>
    <t xml:space="preserve">Le guide s'assure de la bonne compréhension des visiteurs tout au long de la visite. </t>
  </si>
  <si>
    <t>Le guide demande s'il y a des questions / vérifie la bonne compréhension.</t>
  </si>
  <si>
    <t xml:space="preserve">Le guide s'éloigne du bruit, il se positionne en face du public, il recherche l'ombre si visite en extérieur, etc. </t>
  </si>
  <si>
    <t>Le guide remercie et salue les visiteurs en fin de visite.</t>
  </si>
  <si>
    <t>NM si absence de boutique ou espace de vente non dédiée. Evaluation d'ensemble sur les revêtements, le mobilier, l'éclairage, la température, harmonie des équipements, etc.</t>
  </si>
  <si>
    <t>L'aménagement de la boutique est attractif et la boutique est bien achalandée.</t>
  </si>
  <si>
    <t>NM si absence de boutique ou espace de vente non dédiée. L'auditeur contrôle le soin particulier apporté à présentation des produits (ex : veiller à quantité suffisante sur les étagères, possibilité de libre-service etc.), la circulation dans la boutique, etc.</t>
  </si>
  <si>
    <t>Les horaires d'ouverture de la boutique doivent correspondre à l'activité du site.</t>
  </si>
  <si>
    <t xml:space="preserve"> NM si absence de boutique ou espace de vente. Voir si horaires coïncident avec horaires d'ouverture du site.</t>
  </si>
  <si>
    <t xml:space="preserve">La gamme de produits est diversifiée. </t>
  </si>
  <si>
    <t xml:space="preserve">NM si absence de boutique ou espace de vente. Librairie, cartes postales, gadgets, produits enfants etc. </t>
  </si>
  <si>
    <t>La gamme de prix est large.</t>
  </si>
  <si>
    <t>NM si absence de boutique ou espace de vente.</t>
  </si>
  <si>
    <t>Les produits valorisent la thématique du site.</t>
  </si>
  <si>
    <t>NM si absence de boutique ou espace de vente. Evaluer sur l'ensemble de la gamme de produits la cohérence avec la thématique du site.</t>
  </si>
  <si>
    <t>Sur demande un paquet cadeau est réalisé.</t>
  </si>
  <si>
    <t>NM si absence de boutique ou espace de vente. Vérifier présence papier cadeau lors du débriefing.</t>
  </si>
  <si>
    <t>Le prix est indiqué de manière visible pour chaque produit.</t>
  </si>
  <si>
    <t>Le personnel est aimable, disponible et attentif aux besoins de la clientèle. Il est capable d'apporter des renseignements sur les produits proposés.</t>
  </si>
  <si>
    <t>NM si absence de boutique ou espace de vente. Poser une question sur un produit. Evaluer capacité à répondre.</t>
  </si>
  <si>
    <t>A la boutique, des livres de l'auteur sont disponibles au moins en une langue étrangère.</t>
  </si>
  <si>
    <t>Des services et / ou équipements spécifiques pour les enfants sont mis à disposition du client.</t>
  </si>
  <si>
    <t>Visite/animation/atelier groupes + individuels. Point évalué en amont lors de la demande d'informations.</t>
  </si>
  <si>
    <t>Si existants, les activités et/ou les supports pour les enfants sont proposés spontanément.</t>
  </si>
  <si>
    <t>NM si absence d'activités et des supports.</t>
  </si>
  <si>
    <t>Si existants, les espaces et/ou les équipements à destination des enfants sont propres.</t>
  </si>
  <si>
    <t>Si existants, les espaces et/ou les équipements à destination des enfants sont en bon état.</t>
  </si>
  <si>
    <t>Si existants, un affichage concernant la responsabilité des parents quant à l'utilisation des jeux par leurs enfants (responsabilité civile), précisant l'âge des enfants pouvant utiliser ces jeux est parfaitement visible, lisible, propre et en bon état.</t>
  </si>
  <si>
    <t xml:space="preserve">NM si pas de d'aire ou de zone de jeux. </t>
  </si>
  <si>
    <t>SCO</t>
  </si>
  <si>
    <t>Il existe un programme spécifique pour les publics scolaires.</t>
  </si>
  <si>
    <t>Il existe un référent en charge de l'accueil des publics scolaires.</t>
  </si>
  <si>
    <t>Existence d'une salle pédagogique adaptée pour recevoir des scolaires.</t>
  </si>
  <si>
    <t>Sur déclaratif</t>
  </si>
  <si>
    <t>OC</t>
  </si>
  <si>
    <t>Le site implique les populations locales dans ses activités.</t>
  </si>
  <si>
    <t>Le site propose des visites/activités adaptées aux publics en situation de handicap.</t>
  </si>
  <si>
    <t>Le site propose des actions en faveur du public en marge des pratiques culturelles.</t>
  </si>
  <si>
    <t>Le site a mis en place des expositions temporaires.</t>
  </si>
  <si>
    <t>Le site édite des publications.</t>
  </si>
  <si>
    <t>Si existant, le centre de documentation est en accès libre</t>
  </si>
  <si>
    <t>La petite restauration</t>
  </si>
  <si>
    <t>L'espace de petite restauration dispose de sièges.</t>
  </si>
  <si>
    <t>NM si absence de petite restauration ou espace trop restreint. Tolérance en fonction de la configuration des lieux.</t>
  </si>
  <si>
    <t>L'espace de petite restauration est accueillant.</t>
  </si>
  <si>
    <t>NM si absence de petite restauration ou d'espace dédié. Evaluation d'ensemble sur les revêtements, le mobilier, l'éclairage, la température, harmonie des équipements, etc. L'auditeur contrôle l'absence d'effet personnel visible, d'affichages scotchés et manuscrits vieillissants, etc.</t>
  </si>
  <si>
    <t>L'espace de petite restauration est propre.</t>
  </si>
  <si>
    <t>NM si absence de petite restauration. Prendre en compte  les revêtements, le comptoir.</t>
  </si>
  <si>
    <t>L'espace de petite restauration est en bon état.</t>
  </si>
  <si>
    <t>Le mobilier et la vaisselle de la petite restauration sont en bon état.</t>
  </si>
  <si>
    <t>NM si absence de petite restauration.</t>
  </si>
  <si>
    <t>Le personnel est souriant, accueillant et prend rapidement en charge le client.</t>
  </si>
  <si>
    <t>NM si absence de petite restauration. Ton courtois, sourire, salutation + civilité.</t>
  </si>
  <si>
    <t xml:space="preserve">Il existe un choix varié de produits </t>
  </si>
  <si>
    <t>NM si absence de petite restauration. A minima, deux catégories sur les 4 : boissons chaudes, boissons froides (hors point d'eau), confiseries, produits salés.</t>
  </si>
  <si>
    <r>
      <t xml:space="preserve">La restauration traditionnelle du site se définit par la présence d'un service à table et d'une salle de restaurant (intérieure ou terrasse). 
Si la restauration traditionnelle est ouverte à la clientèle extérieure du site </t>
    </r>
    <r>
      <rPr>
        <b/>
        <sz val="10"/>
        <color indexed="9"/>
        <rFont val="Calibri"/>
        <family val="2"/>
      </rPr>
      <t xml:space="preserve">et </t>
    </r>
    <r>
      <rPr>
        <sz val="10"/>
        <color indexed="9"/>
        <rFont val="Calibri"/>
        <family val="2"/>
      </rPr>
      <t xml:space="preserve">dispose d'une communication indépendante </t>
    </r>
    <r>
      <rPr>
        <b/>
        <sz val="10"/>
        <color indexed="9"/>
        <rFont val="Calibri"/>
        <family val="2"/>
      </rPr>
      <t xml:space="preserve">et </t>
    </r>
    <r>
      <rPr>
        <sz val="10"/>
        <color indexed="9"/>
        <rFont val="Calibri"/>
        <family val="2"/>
      </rPr>
      <t xml:space="preserve">souhaite obtenir un marquage indépendant, celle-ci fait l'objet d'un audit restaurant spécifique avec la grille restaurant. </t>
    </r>
  </si>
  <si>
    <t>L'accueil est cordial à l'arrivée du client au restaurant.</t>
  </si>
  <si>
    <t>NM si absence de restauration traditionnelle. Le client est spontanément salué par le personnel du restaurant. Comportement souriant, ton aimable, etc. Si le serveur est occupé, il fait un signe de reconnaissance. Il donne priorité à l'accueil des clients par rapport aux autres tâches. Le client est accompagné jusqu'à sa table.</t>
  </si>
  <si>
    <t>La prise en charge est efficace et adaptée aux clientèles spécifiques.</t>
  </si>
  <si>
    <t>Les cartes et les menus</t>
  </si>
  <si>
    <t>NM si absence de restauration traditionnelle. Prendre en compte également les ardoises, si elles remplacent les cartes (calligraphie, propres et non abîmées, non surchargées ni raturées). L'origine de la viande est visible à l'intérieur du restaurant.</t>
  </si>
  <si>
    <t>NM si absence de restauration traditionnelle. NM si non existants. La valorisation sur la carte peut être sous forme de : chapitre spécifique, astérisque au regard des plats concernés…</t>
  </si>
  <si>
    <t>Si l'établissement propose des spécialités maison (entrées, plats, ou desserts) et/ou  des spécialités issues de la gastronomie locale ou élaborées à base de produits locaux (entrées, plats, fromages ou desserts) , elles sont valorisées sur la carte.</t>
  </si>
  <si>
    <t>La carte des menus est traduite au moins en une langue étrangère.</t>
  </si>
  <si>
    <t>NM si absence de restauration traditionnelle. Si carte non traduite, le personnel est capable d'expliquer la carte en anglais.</t>
  </si>
  <si>
    <t>La prise de commande</t>
  </si>
  <si>
    <t>Le service du client au restaurant</t>
  </si>
  <si>
    <t>L'attitude de l'ensemble du personnel est professionnelle.</t>
  </si>
  <si>
    <t>NM si absence de restauration traditionnelle. La tenue corporelle et vestimentaire est propre et soignée, absence de discussions à caractère privé, absence de postures nonchalantes, maitrise de l'environnement, attitude non stressée, etc.</t>
  </si>
  <si>
    <t>Le personnel de cuisine comprend au moins une personne qualifiée.</t>
  </si>
  <si>
    <t>NM si absence de restauration traditionnelle. Titulaire a minima d'un certificat d'aptitude professionnelle "cuisine" ou d'un brevet  d'enseignement professionnel option cuisine, ou titulaire du titre de maître-restaurateur. En cas d'absence de diplôme, l'expérience professionnelle est prise en compte sur la base de trois ans.</t>
  </si>
  <si>
    <t>Le personnel de salle est constitué d'au moins une personne qualifiée.</t>
  </si>
  <si>
    <t>NM si absence de restauration traditionnelle. Titulaire a minima d'un certificat d'aptitude professionnelle "restaurant" ou d'un titre homologué équivalent dans ce domaine de compétence. En cas d'absence de diplôme, l'expérience professionnelle est prise en compte sur la base d'une période de  trois ans.</t>
  </si>
  <si>
    <t>Le client est remercié et salué au moment de son départ du restaurant</t>
  </si>
  <si>
    <t xml:space="preserve">NM si absence de restauration traditionnelle. Salutations par un  "Au revoir Madame", "Au revoir Monsieur", etc. </t>
  </si>
  <si>
    <t xml:space="preserve">L'aspect général de la salle de restaurant est accueillant. </t>
  </si>
  <si>
    <t>La salle de restaurant est aménagée de manière confortable.</t>
  </si>
  <si>
    <t xml:space="preserve">NM si absence de restauration traditionnelle. Assises confortables, largeur des tables adaptée au nombre de convives présents. Circulation aisée sans gêner les autres clients en se levant… L'intimité de chacune des tables est préservée. La salle de restaurant ne souffre pas de nuisances sonores internes/externes : bruits de cuisine, bruits de porte, voitures, trains... </t>
  </si>
  <si>
    <t>Les revêtements muraux, les sols, les plafonds, les portes et les fenêtres de la salle de restaurant sont propres.</t>
  </si>
  <si>
    <t>NM si absence de restauration traditionnelle. Contrôle également des rideaux et/ou voilages.</t>
  </si>
  <si>
    <t>Les revêtements muraux, les sols, les plafonds, les portes et les fenêtres de la salle de restaurant sont en bon état.</t>
  </si>
  <si>
    <t>L'entrée / le plat principal / le fromage / le dessert / la boisson chaude en fin de repas</t>
  </si>
  <si>
    <t>La présentation de l'entrée est appétissante, les quantités de l'entrée sont bien proportionnées. Elle est à bonne température et savoureuse.</t>
  </si>
  <si>
    <t>NM si absence de restauration traditionnelle. NM si pas d'entrée consommée. Peut être observé sur les tables voisines.</t>
  </si>
  <si>
    <t>La présentation du plat est harmonieuse et appétissante.</t>
  </si>
  <si>
    <t>NM si absence de restauration traditionnelle. NM si pas de plat consommé. Peut être observé sur les tables voisines.</t>
  </si>
  <si>
    <t>La présentation du plateau et/ou de l'assiette de fromages et/ou du dessert est appétissante, les quantités sont bien proportionnées. Les fromages et/ou les desserts sont à bonne température et savoureux.</t>
  </si>
  <si>
    <t>NM si absence de restauration traditionnelle. NM si pas de fromage et/ou consommé. Peut être observé sur les tables voisines.</t>
  </si>
  <si>
    <t>La boisson chaude est à bonne température et savoureuse. Le café est servi avec un accompagnement.</t>
  </si>
  <si>
    <t>NM si absence de restauration traditionnelle. NM si pas de café ou d'infusion consommés. Peut être observé sur les tables voisines.</t>
  </si>
  <si>
    <t xml:space="preserve">Les sanitaires sont bien équipés. </t>
  </si>
  <si>
    <t>L'aspect général des sanitaires est accueillant.</t>
  </si>
  <si>
    <t>Evaluation d'ensemble sur l'éclairage, la température, harmonie des équipements.</t>
  </si>
  <si>
    <t>Les équipements des sanitaires sont propres.</t>
  </si>
  <si>
    <t>L'observation de la propreté de la bouche d'extraction est mesurée sur ce critère.</t>
  </si>
  <si>
    <t>Les équipements des sanitaires sont en bon état.</t>
  </si>
  <si>
    <t>Les revêtements des sanitaires sont propres.</t>
  </si>
  <si>
    <t>L'auditeur contrôle les murs, les sols et les plafonds.</t>
  </si>
  <si>
    <t>Les revêtements des sanitaires sont en bon état.</t>
  </si>
  <si>
    <t>L'auditeur contrôle les murs, les sols et les plafonds. L'observation des joints est mesurée sur ce critère.</t>
  </si>
  <si>
    <t>Les équipements des sanitaires fonctionnent bien.</t>
  </si>
  <si>
    <t>Contrôle du bon débit d'eau chaude, de l'évacuation efficace des eaux usées (WC et lavabo), de l'absence de fuite, du fonctionnement des équipements électriques (éclairages, sèche mains, etc.).</t>
  </si>
  <si>
    <t>Il n'y a pas d'odeur désagréable dans les sanitaires.</t>
  </si>
  <si>
    <t>Le suivi de l'e-réputation</t>
  </si>
  <si>
    <t>L'établissement prend connaissance des avis des consommateurs sur au moins 1 site.</t>
  </si>
  <si>
    <t>L'établissement a mis en place un système d'alerte pour être informé des avis de consommateurs.</t>
  </si>
  <si>
    <t>Pas de NM possible.</t>
  </si>
  <si>
    <t>L'établissement exerce son droit de réponse aux avis de consommateurs</t>
  </si>
  <si>
    <t>La réponse apportée par l'établissement est constructive.</t>
  </si>
  <si>
    <t>Le suivi des questionnaires de satisfaction</t>
  </si>
  <si>
    <t>En fin de visite guidée, le guide remet le questionnaire de satisfaction et/ou indique au visiteur la possibilité de faire part de sa satisfaction (questionnaire papier ou numérique).</t>
  </si>
  <si>
    <t>Le questionnaire de satisfaction est disponible dans un endroit de passage du visiteur au moment de son départ.</t>
  </si>
  <si>
    <t xml:space="preserve">Item noté NM si adhésion. Item validé si le questionnaire de satisfaction est validé par un QR code et/ou si questionnaire en ligne. La mise en place du questionnaire au moment du débriefing ne valide pas le critère. </t>
  </si>
  <si>
    <t>Le questionnaire de satisfaction est traduit dans une langue étrangère.</t>
  </si>
  <si>
    <t>Item noté NM si adhésion.</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</si>
  <si>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</si>
  <si>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</si>
  <si>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Les questionnaires et les enquêtes de satisfaction sont archivés.</t>
  </si>
  <si>
    <t>Item noté NM si la gestion est centralisée par le réseau délégataire.</t>
  </si>
  <si>
    <t>Le suivi des réclamations</t>
  </si>
  <si>
    <t xml:space="preserve">L’établissement a formalisé une procédure écrite pour le suivi des réclamations </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</si>
  <si>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</si>
  <si>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</si>
  <si>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L'établissement dispose d'un courrier type de prise en compte d'une réclamation</t>
  </si>
  <si>
    <t>Pas de NM possible. Ce courrier type permet de répondre immédiatement à une réclamation formulée par mail et laisse le temps de faire les recherches si nécessaire.</t>
  </si>
  <si>
    <t>Les réponses aux réclamations sont personnalisées et constructives.</t>
  </si>
  <si>
    <t>Pas de NM possible. La réponse marque la prise en compte de la réclamation, fait preuve d'empathie, clarifie les circonstances et apporte une solution.</t>
  </si>
  <si>
    <t>Analyse de l'écoute client</t>
  </si>
  <si>
    <t>Un référent qualité est identifié dans l'établissement.</t>
  </si>
  <si>
    <t>Pas de NM possible. Identification en amont de la visite mystère.</t>
  </si>
  <si>
    <t>Le site a une connaissance fine de ses publics et met en œuvre un outil de comptage des visiteurs.</t>
  </si>
  <si>
    <t xml:space="preserve">Fréquentation globale + profil (indiv/groupes) + provenance </t>
  </si>
  <si>
    <t>La sensibilisation</t>
  </si>
  <si>
    <t>L'établissement a sensibilisé son personnel à l'accueil des personnes en situation de handicap.</t>
  </si>
  <si>
    <t>Le personnel a été sensibilisé au tri des déchets.</t>
  </si>
  <si>
    <t>Présence de note de sensibilisation et d'une preuve de diffusion (émargement lors d'une réunion, mail de diffusion).</t>
  </si>
  <si>
    <t>Le personnel est sensibilisé à la gestion économe de l'eau et de l'énergie.</t>
  </si>
  <si>
    <t>La prise en compte de l'environnement</t>
  </si>
  <si>
    <t>Le tri sélectif est mis en place dans l'établissement.</t>
  </si>
  <si>
    <t>L'établissement a mis en place au moins une mesure visant à réduire la production de déchets.</t>
  </si>
  <si>
    <t>L'établissement a mis en place au moins trois mesures visant à réduire la consommation d’eau et/ou la consommation énergétique.</t>
  </si>
  <si>
    <t xml:space="preserve">L'établissement utilise au moins deux produits présentant un faible impact sur l'environnement. </t>
  </si>
  <si>
    <t>L’établissement a prévu de mettre au moins une mesure supplémentaire dans les 3 ans à venir</t>
  </si>
  <si>
    <t>Les aspects sociaux</t>
  </si>
  <si>
    <t>Il est remis un livret d'accueil aux nouveaux embauchés. Ce livret présente les principales caractéristiques de l'entreprise et son environnement proche.</t>
  </si>
  <si>
    <t>ECO</t>
  </si>
  <si>
    <t>La valorisation de la région</t>
  </si>
  <si>
    <t>L'établissement privilégie des produits issus de la production locale.</t>
  </si>
  <si>
    <t>NM si absence de restauration et de boutique. Exemple : eau minérale de la région, cadeaux souvenir produits par l'établissement ou localement, produits régionaux, etc.</t>
  </si>
  <si>
    <t>Exemples d'action : carte de la région affichée dans l'établissement, rappel de l'identité régionale lors de la visite, rappel de la région dans la décoration (photos, objets), présence d'ouvrages sur la région, articles régionaux au niveau de la boutique.</t>
  </si>
  <si>
    <t>Le personnel peut conseiller le client pour des visites ou des activités touristiques.</t>
  </si>
  <si>
    <t>L'auditeur questionne le guide ou le personnel d'accueil  : un point de vente d'un produit local ou un restaurant proposant des spécialités régionales, etc.</t>
  </si>
  <si>
    <t>Les coordonnées et les horaires des services de proximité peuvent être communiqués au client.</t>
  </si>
  <si>
    <t>L'exploitant a noué des relations partenariales avec d'autres prestataires pour proposer leurs services à ses clients : hôtels, activités…</t>
  </si>
  <si>
    <t>Tolérance sur la forme du support.</t>
  </si>
  <si>
    <t>Dans le cadre de démarches territoriales uniquement</t>
  </si>
  <si>
    <t>Il y a une analyse des risques visiteurs.</t>
  </si>
  <si>
    <t>Cette compétence peut exister en interne (cf. CV + parcours professionnel) ou en externe (cf. contrat, convention, mention de l'institution ressource sollicitée).</t>
  </si>
  <si>
    <t>GLOBAL</t>
  </si>
  <si>
    <t>1 : ETAT</t>
  </si>
  <si>
    <t>2 : PROPRETE</t>
  </si>
  <si>
    <t>3 : IDENTITE IH</t>
  </si>
  <si>
    <t>4 : RECOMMANDATIONS INTER-HOTEL</t>
  </si>
  <si>
    <t>5 : INCONTOURNABLES INTER-HOTEL</t>
  </si>
  <si>
    <t>6 : ACCUEIL ET SERVICE</t>
  </si>
  <si>
    <t>GLOBAL HORS RESTAURATION</t>
  </si>
  <si>
    <t>TAUX DE CONFORMITE QUALITE TOURISME</t>
  </si>
  <si>
    <t>CONTRÔLE</t>
  </si>
  <si>
    <t>Non Mesuré</t>
  </si>
  <si>
    <t>Satisfaisant</t>
  </si>
  <si>
    <t>Insatisfaisant</t>
  </si>
  <si>
    <t>Très Insatisfaisant</t>
  </si>
  <si>
    <t>Ecomusée :</t>
  </si>
  <si>
    <t>Lieu de mémoire :</t>
  </si>
  <si>
    <t>Maison d'Ecrivain :</t>
  </si>
  <si>
    <t>Offre culturelle :</t>
  </si>
  <si>
    <t>Public scolaire :</t>
  </si>
  <si>
    <t>TAUX DE CONFORMITE QUALITE TOURISME PONDERE</t>
  </si>
  <si>
    <t>Le guide expose l'intérêt du site et sa situation géographique et les relations avec d'autres sites.</t>
  </si>
  <si>
    <t>Lors d'une demande d'informations, la réponse mentionne le logo Qualité Tourisme™ dans la signature.</t>
  </si>
  <si>
    <t xml:space="preserve"> Le guide présente  les conditions de sécurité.</t>
  </si>
  <si>
    <t>NM si absence de site internet et/ou si audit d'adhésion. Dans le cadre d’une démarche territoriale, auditer également la présence du logo territorial le cas échéant (PACA, Franche-Comté, Normandie, Sud de France).</t>
  </si>
  <si>
    <t>NM en cas d'adhésion et NM si absence de site internet. Dans le cadre d’une démarche territoriale, auditer également la présence d'un lien vers le dispositif Qualité Territorial  le cas échéant (PACA, Franche-Comté, Normandie, Sud de France).</t>
  </si>
  <si>
    <t>Item noté NM en cas d'adhésion. Dans le cadre d’une démarche territoriale, auditer présence du logo territorial le cas échéant (PACA, Franche-Comté, Normandie, Sud de France)</t>
  </si>
  <si>
    <t>Pas de NM possible. Si l'établissement est difficilement accessible, des indications sont fournies en amont et/ou un plan d’accès est envoyé, l'auditeur note son accès.</t>
  </si>
  <si>
    <t xml:space="preserve">Le site dispose d'une diversité dans ses animations. Au moins de 2 types d'animations différentes sont présentes dans le site </t>
  </si>
  <si>
    <t>Présence d'une information présentant les actions de l'établissement en faveur de l'environnement et/ou incitant les visiteurs à participer</t>
  </si>
  <si>
    <t xml:space="preserve">Les animations (attractions, ateliers, spectacles, etc.) s'intègrent dans la thématisation du site. </t>
  </si>
  <si>
    <t>Mode de contrôle</t>
  </si>
  <si>
    <t xml:space="preserve">Les services proposés aux enfants </t>
  </si>
  <si>
    <t>La Charte d'éthique est présente sur le site internet et visible sur le Site.</t>
  </si>
  <si>
    <t>X</t>
  </si>
  <si>
    <t>x</t>
  </si>
  <si>
    <t>Il est rappelé dans le règlement que le site a signé une charte éthique</t>
  </si>
  <si>
    <t>xx</t>
  </si>
  <si>
    <t>Le site valorise les autres équipements et les lieux de mémoire sur la même thématique.</t>
  </si>
  <si>
    <t>Les documents à la vue des visiteurs sont validés sous la responsabilité de la direction du Site.</t>
  </si>
  <si>
    <t>Si des drapeaux flottants sont présentés, ils sont en parfait état.</t>
  </si>
  <si>
    <t>Le lieu de mémoire met en relation l'histoire et les réalités contemporaines dans le but d'une meilleure compréhension du lieu et du contexte historique.</t>
  </si>
  <si>
    <t>Des visites guidées sont possibles (sur réservation ou sans réservation).</t>
  </si>
  <si>
    <t>Le site travaille avec des enseignants sur des projets spécifiques.</t>
  </si>
  <si>
    <t>Le site participe aux différents événements nationaux.</t>
  </si>
  <si>
    <t>Les thèmes du site de loisir sont déclinés dans les supports de communication (brochure, site internet, etc.)</t>
  </si>
  <si>
    <t>Les affichages extérieurs sont traduits en au moins une langue étrangère.</t>
  </si>
  <si>
    <t>Le mobilier et la vaisselle de la petite restauration sont propres.</t>
  </si>
  <si>
    <t>Les traductions sont validées.</t>
  </si>
  <si>
    <t>Pas de NM possible. Observation lors de la visite et par rapport à la mesure sur l'accueil téléphonique dans une langue étrangère correspondant au bassin touristique émetteur.</t>
  </si>
  <si>
    <t>Des sanitaires sont disponibles.</t>
  </si>
  <si>
    <t>Le parking, la terrasse, les espaces extérieurs privatifs  (si existants)</t>
  </si>
  <si>
    <t>Visite d'entreprise</t>
  </si>
  <si>
    <t>Les restrictions d'accès sont spécifiées et les conditions de visite sont précisées si nécessaire</t>
  </si>
  <si>
    <t>ex: Préhistoire (raison de conservation, température du souterrain)  Visite d'entreprise (restriction pour les animaux, les enfants, taille)</t>
  </si>
  <si>
    <t xml:space="preserve">Au moins 3 services complémentaires sont à disposition du client. </t>
  </si>
  <si>
    <t>Travail spécifique de mise en valeur du processus de production dans le cadre du projet pédagogique</t>
  </si>
  <si>
    <t>Présentation de l'entreprise à l'aide des supports pédagogiques</t>
  </si>
  <si>
    <t>Présentation des postes de travail</t>
  </si>
  <si>
    <t>Débat entre les jeunes et une personne dédiée de l'entreprise</t>
  </si>
  <si>
    <t xml:space="preserve">Informations de l'entreprise sur les possibilités de stage </t>
  </si>
  <si>
    <t>Des manuscrits et des livres de ou sur l'auteur sont présentés, avec commentaires.</t>
  </si>
  <si>
    <t>Des textes de l'auteur sont présentés (panneaux, moyens audiovisuels...…).</t>
  </si>
  <si>
    <t>La boutique propose des livres (de l'auteur et autres)</t>
  </si>
  <si>
    <t>Lors d'une demande d'information individuelle, la réponse écrite est personnalisée et correspond à la demande.</t>
  </si>
  <si>
    <t>NM si entrée gratuite. Ex: CB, chèques, espèces, chèque vacances…</t>
  </si>
  <si>
    <t>Un badge valide le critère</t>
  </si>
  <si>
    <t>Présence de tous les équipements suivants : miroir, lavabo avec eau chaude et eau froide, robinet mitigeur/mélangeur, papier hygiénique en quantité suffisante, distributeur de savon approvisionné, essuie-mains à usage unique ou sèche main électrique, poubelle, brosse WC, miroir, patère. Toilettes sèches acceptées avec une solution sans rinçage</t>
  </si>
  <si>
    <t xml:space="preserve">Le personnel de la restauration est capable d'assurer la prise en charge de la clientèle dans une langue étrangère. </t>
  </si>
  <si>
    <t>Les sanitaires de la restauration</t>
  </si>
  <si>
    <t>Les supports de présentation sont propres.</t>
  </si>
  <si>
    <t>Les supports de présentation sont en bon état.</t>
  </si>
  <si>
    <t>Les collections  sont propres.</t>
  </si>
  <si>
    <t>Il existe un support de sensibilisation/préservation/bons gestes des visiteurs à la conservation du site</t>
  </si>
  <si>
    <t>NM possible si moins de 5 employés. L'auditeur interroge le gestionnaire du site et les employés afin de s'assurer qu'une réunion de présentation de la saison et une réunion de bilan ont bien été réalisées</t>
  </si>
  <si>
    <t>NM possible si moins de 5 employés.</t>
  </si>
  <si>
    <t>NM possible si moins de 5 employés. L'auditeur interroge le gestionnaire du site afin de s'assurer que de manière pérenne ou ponctuelle, dépendant ou indépendant de sa volonté, les moyens permettant de garantir la sécurité des visiteurs sont mis en place. Par exemple : sécurisation des espaces de circulation en cas de travaux, adaptation des espaces de circulation en cas d'événementiel spécifique...</t>
  </si>
  <si>
    <t>Pas de NM possible. Par enseigne, on entend a minima le nom de l'établissement. Ce n'est pas obligatoirement sur la façade du bâtiment. Si plusieurs enseignes, l'auditeur a une vision d'ensemble. Prendre en compte la signalétique depuis l’aire de stationnement privée/publique indiquée par le site</t>
  </si>
  <si>
    <t>Le personnel est facilement identifiable.</t>
  </si>
  <si>
    <t>Pas de NM possible. Affichage indiquant existence du questionnaire valide le critère.</t>
  </si>
  <si>
    <t>Critère validé si labellisé tourisme et handicap</t>
  </si>
  <si>
    <t xml:space="preserve">Pas de NM possible. Campagne presse, radio, TV, sites Internet, réseaux sociaux, participation à des salons, manifestations, autres. Les actions du Porteur de démarche sont prises en compte pour valider ce critère. L'outil de communication et le site internet du site ne valident pas ce critère. </t>
  </si>
  <si>
    <t xml:space="preserve">Pas de NM possible. Les actions du Porteur de démarche sont prises en compte pour valider ce critère. L'outil de communication et le site internet de la structure ne valident pas ce critère. </t>
  </si>
  <si>
    <t>NM possible si non autorisée  (ex: bâtiment classé)</t>
  </si>
  <si>
    <t>A évaluer en visite libre.</t>
  </si>
  <si>
    <t>NM possible</t>
  </si>
  <si>
    <t>Point validé si sanitaires disponibles à moins 200 maximum.</t>
  </si>
  <si>
    <t>Des sanitaires dédiés à la restauration traditionnelle sont disponibles.</t>
  </si>
  <si>
    <t xml:space="preserve">La prise de commande est rapide et complète. Le serveur est en mesure de conseiller le client (choix du vin, du plat, produits locaux…). </t>
  </si>
  <si>
    <t>NM si absence de restauration traditionnelle. Interrogation sur la cuisson des viandes, proposition d'une boisson...Si méconnaissance ou impossibilité de réponse, l'aide peut être sollicitée auprès d'un autre membre du personnel.  L'auditeur pose au moins une question sur l'origine ou la confection d'un plat, sur les vins proposés en favorisant les produits locaux/ plats de la gastronomie locale. L'auditeur vérifie le bon respect de la cuisson de la viande. Si absence de viande, l'auditeur formule une demande du type : changement de garniture, temps de préparation, etc.</t>
  </si>
  <si>
    <t>Le serveur souhaite un "bon appétit" ou une "bonne dégustation" au client, s'assure de la satisfaction du client au moins une fois durant le repas. Il est attentif au bon déroulement du repas. L'attente entre les plats est gérée.</t>
  </si>
  <si>
    <t>NM si absence de restauration traditionnelle. Mesure sur le service dédié à la table de l'auditeur. Panière à pain, carafe d'eau, etc.
Le temps d'attente est laissé à discrétion de l'auditeur. L'auditeur note le temps d'attente si le point est pénalisé. Observation possible sur les tables voisines.</t>
  </si>
  <si>
    <t>NM si absence de restauration traditionnelle. Prendre en compte : tables, chaises, fauteuils, consoles, guéridon, buffet, vaisselier…Contrôle du nappage, des serviettes, des couverts, des verres, des assiettes, des ménagères.</t>
  </si>
  <si>
    <t>NM si absence de restauration traditionnelle. Prendre en compte : tables, chaises, fauteuils, consoles, guéridon, buffet, vaisselier… Stabilité du mobilier (tables et chaises) .  Contrôle du nappage, des serviettes, des couverts, des verres, des assiettes, des ménagères. Tolérance sur la présence de sets et de serviettes en papier en fonction du type de restauration. Si serviette en papier, elle ne se déchire pas facilement. Si existante, l'auditeur évalue également la terrasse.</t>
  </si>
  <si>
    <t>Le mobilier de la salle de restaurant et la mise en place de la table sont propres.</t>
  </si>
  <si>
    <t>Le mobilier de la salle de restaurant et la mise en place de la table sont en bon état.</t>
  </si>
  <si>
    <t>NM si absence de restauration traditionnelle. La décoration et l'ameublement sont harmonieux et au goût du jour (absence décoration surannée). Température adaptée, pas de nuisance sonore, absence d'odeurs désagréables, éclairage adapté, si existant, fond musical discret… La mise en place de la table est harmonieuse.</t>
  </si>
  <si>
    <t>La salle de restaurant et la mise en place de la table</t>
  </si>
  <si>
    <t xml:space="preserve">NM si absence de restauration traditionnelle. La remise des cartes est effectuée en moins de 5 minutes sauf affluence exceptionnelle. La remise des cartes s'accompagne d'un mot présentant les plats du jour , les spécialités… Si une réservation a été effectuée, elle est vérifiée avec le client. Les plats en rupture sont annoncés spontanément, ainsi que les solutions alternatives. Réactivité par rapport aux clientèles familiales, en situation de handicap etc. </t>
  </si>
  <si>
    <t>Présentation des formations requises pour exercer les métiers dans l'entreprise</t>
  </si>
  <si>
    <t>Le site Internet est consultable sur smartphone et/ou tablette</t>
  </si>
  <si>
    <t>NM si le site n'est pas un lieu de préhistoire.</t>
  </si>
  <si>
    <t>NM si absence de visite guidée. Information donnée par le guide. NM si le site n'est pas un lieu de préhistoire.</t>
  </si>
  <si>
    <t>NM si le site n'est pas une entreprise.</t>
  </si>
  <si>
    <t>NM si le site n'est pas une maison d'écrivain.</t>
  </si>
  <si>
    <r>
      <t>NM si le site n'est pas un lieu de mémoire. Affichage sur le site Internet et mise à disposition</t>
    </r>
    <r>
      <rPr>
        <i/>
        <sz val="12"/>
        <rFont val="Calibri"/>
        <family val="2"/>
      </rPr>
      <t xml:space="preserve"> in situ </t>
    </r>
    <r>
      <rPr>
        <sz val="12"/>
        <rFont val="Calibri"/>
        <family val="2"/>
      </rPr>
      <t>à l'espace d'accueil</t>
    </r>
  </si>
  <si>
    <t xml:space="preserve">NM si le site n'est pas un lieu de mémoire. </t>
  </si>
  <si>
    <t>NM si le site n'est pas un lieu de mémoire. Un vétéran est une personne liée à l'histoire du site et sa famille est également concernée. Les vétérans peuvent être identifiés par leur uniforme et/ou leurs décorations. L'accueil personnalisé est évalué par observation ou par le constat d'une formation particulière (inscription dans le protocole d'accueil distribué au personnel).</t>
  </si>
  <si>
    <t>NM si le site n'est pas un lieu de mémoire. Livre d'or dédié, site internet, écoute par le personnel, …</t>
  </si>
  <si>
    <t>NM si le site n'est pas un lieu de mémoire. Le Site ne doit pas se contenter d'exposer l'histoire ;  il doit à travers ses explications permettre de mieux appréhender des évènements plus récents.</t>
  </si>
  <si>
    <t>NM si le site n'est pas un lieu de mémoire. Attitudes, comportements, relations,  niveau sonore, ...</t>
  </si>
  <si>
    <t>NM si le site n'est pas un lieu de mémoire. Il s'agit d'une obligation de moyen. Cette mise en réseau s'apprécie par la proximité et le lien historique ou la thématique.</t>
  </si>
  <si>
    <t>Le site organise des ateliers.</t>
  </si>
  <si>
    <t>Noté NM sauf pour Ecomusée, Maison d'écrivain et Lieu de Mémoire. En amont et lors de la visite.</t>
  </si>
  <si>
    <t>Noté NM sauf pour Ecomusée, Maison d'écrivain et Lieu de Mémoire. Dossier permettant à l'enseignant de préparer la visite mais aussi de lui fournir des pistes d'exploitation à posteriori.</t>
  </si>
  <si>
    <t>Noté NM sauf pour Ecomusée, Maison d'écrivain et Lieu de Mémoire.</t>
  </si>
  <si>
    <t xml:space="preserve">Noté NM sauf pour Ecomusée, Maison d'écrivain et Lieu de Mémoire. En amont et lors de la visite. </t>
  </si>
  <si>
    <t>Noté NM sauf pour Ecomusée, Maison d'écrivain et Lieu de Mémoire. Au moins une action dans l'année.</t>
  </si>
  <si>
    <t>Noté NM sauf pour Ecomusée, Maison d'écrivain et Lieu de Mémoire. Au moins un outil spécifique élaboré (tolérance sur la forme : visite, animation etc.). Présence d'un support formalisé.</t>
  </si>
  <si>
    <t>Noté NM sauf pour Ecomusée, Maison d'écrivain et Lieu de Mémoire. Hors tarifs différenciés. Au moins une action menée ces trois dernières années. Ex : projets menés avec partenaires tels que hôpitaux, prisons etc.</t>
  </si>
  <si>
    <t>Noté NM sauf pour Ecomusée, Maison d'écrivain et Lieu de Mémoire. Ex: Journées du patrimoine, Nuits des musées, Nuit des poètes...</t>
  </si>
  <si>
    <t>Noté NM sauf pour Ecomusée, Maison d'écrivain et Lieu de Mémoire. Au moins une exposition organisée dans l'année.</t>
  </si>
  <si>
    <t>Noté NM sauf pour Ecomusée, Maison d'écrivain et Lieu de Mémoire. Au moins un atelier dans l'année (à destination du public adulte ou enfant).</t>
  </si>
  <si>
    <t>La présentation des objets ayant appartenu à l'écrivain est soignée et adaptée.</t>
  </si>
  <si>
    <t>NM  si le site n'est pas un écomusée.</t>
  </si>
  <si>
    <t>Il y a une réunion de présentation de la saison et une réunion de bilan.</t>
  </si>
  <si>
    <r>
      <t xml:space="preserve">Noté NM si absence de contact. Salutations par un  </t>
    </r>
    <r>
      <rPr>
        <i/>
        <sz val="12"/>
        <rFont val="Calibri"/>
        <family val="2"/>
      </rPr>
      <t>"Au revoir Madame", "Au revoir Monsieur"</t>
    </r>
  </si>
  <si>
    <t>management</t>
  </si>
  <si>
    <t>offre cul</t>
  </si>
  <si>
    <t>offre scolaire</t>
  </si>
  <si>
    <t>loisir</t>
  </si>
  <si>
    <t>Site de préhistoire /grotte:</t>
  </si>
  <si>
    <t>La visite aide à la compréhension de la vie de l'écrivain (engagements, goûts, liens, rapport à la maison...)</t>
  </si>
  <si>
    <t>L'accueil est cordial à l'arrivée du visiteur.</t>
  </si>
  <si>
    <t xml:space="preserve">NM si pas de site internet. Parmi les services annexes  : a minima aire de pique nique et restauration. Tolérance sur les autres services annexes. Si le site est labellisé Tourisme &amp; Handicap, la mention est présente. </t>
  </si>
  <si>
    <t>programmation d'événements et/ou d'exposition, animations</t>
  </si>
  <si>
    <t>L'établissement informe ses clients de son agenda de programmation.</t>
  </si>
  <si>
    <t>Si autorisée, une signalisation d'accès au lieu de visite est visible, lisible et uniforme.</t>
  </si>
  <si>
    <t>Le site dispose d'un parking privé ou public à moins de 200 mètres de l'entrée.</t>
  </si>
  <si>
    <t>NM en cas d'adhésion et si interdiction réglementaire. Placée dans un endroit visible.</t>
  </si>
  <si>
    <t>Si existant, le règlement du site est affiché.</t>
  </si>
  <si>
    <t>L'agencement et l'ameublement de l'espace d'accueil sont harmonieux.</t>
  </si>
  <si>
    <t xml:space="preserve">NM si pas de drapeau. Pas décoloré, pas effiloché, … </t>
  </si>
  <si>
    <t>Le visiteur est informé de la durée d'attente, présence d'une animation, billetterie volante, distributeur automatique de vente, prévente, etc.</t>
  </si>
  <si>
    <t>Le site propose au moins un type d'outil de médiation gratuit grand public.</t>
  </si>
  <si>
    <t>Audioguide, document d'aide à la visite, support multimédia, guide papier, etc.</t>
  </si>
  <si>
    <t xml:space="preserve">NM possible. </t>
  </si>
  <si>
    <t>NM possible si parc d'attractions. L'auditeur vérifie la cohérence entre le déclaratif du professionnel et la communication.</t>
  </si>
  <si>
    <t xml:space="preserve">NM possible. La petite restauration est acceptée : proposition de produits salés et sucrés (hors distributeur) à consommer sur place ou à emporter avec un espace et des équipements dédiés à cette activité (comptoir, sièges et tables). La petite restauration se distingue de la restauration par l'absence de prise de commande. La restauration de type self est considérée comme de la petite restauration.   Si le site propose une restauration traditionnelle, la rubrique petite restauration est validée si le service est ouvert en dehors des horaires de la restauration traditionnelle. Dans ce cas l'auditeur consomme une boisson, une glace, une pâtisserie, etc. </t>
  </si>
  <si>
    <t>NM possible, si question 175  négative. L'auditeur vérifie la cohérence entre le déclaratif du professionnel et la communication.</t>
  </si>
  <si>
    <t xml:space="preserve">L'auditeur vérifie la cohérence entre le déclaratif du professionnel et la communication. Les audioguides sont autorisés. </t>
  </si>
  <si>
    <t>Des dossiers pédagogiques sont à la disposition des enseignants et sont adaptés aux différents cycles.</t>
  </si>
  <si>
    <t>Des tarifs différenciés, voire gratuits, sont proposés pour favoriser l'accès des publics spécifiques (jeunes - chômeurs…).</t>
  </si>
  <si>
    <t>Tolérance sur la forme du support (classeur, présentoir, tablette, borne interactive)</t>
  </si>
  <si>
    <t>Il y a une identification des besoins de formation et des compétences.</t>
  </si>
  <si>
    <t>Le personnel est informé de la démarche qualité.</t>
  </si>
  <si>
    <t>NM possible si moins de 5 employés. L'auditeur interroge le gestionnaire du site afin de s'assurer que le personnel a été informé à la démarche qualité.</t>
  </si>
  <si>
    <t xml:space="preserve">NM possible si moins de 5 employés. </t>
  </si>
  <si>
    <t>Les horaires d'ouverture des services complémentaires sont en cohérence avec ceux du site.</t>
  </si>
  <si>
    <t>Le guide est ponctuel.</t>
  </si>
  <si>
    <t>L’accueil est assuré en permanence pendant les horaires d’ouverture du site.</t>
  </si>
  <si>
    <t>L'entreprise est en activité.</t>
  </si>
  <si>
    <t>Le site est ouvert a minima 12 jours par an.</t>
  </si>
  <si>
    <t>Le site est ouvert aux publics à minima 6 mois par an.</t>
  </si>
  <si>
    <t>La température souterraine et les conditions particulières de visite sont affichées.</t>
  </si>
  <si>
    <t>Le lieu de mémoire est ouvert au moins 120 jours par an à la visite, qui correspondent à la spécificité du site et de la destination.</t>
  </si>
  <si>
    <t>Le temps d'attente pour accéder aux différentes activités sont annoncés et/ou affichés pour permettre au visiteur d’organiser sa visite.</t>
  </si>
  <si>
    <t>L'établissement dispose d'au moins un support d'aide à la visite traduit dans une deuxième langue étrangère.</t>
  </si>
  <si>
    <t>Il est possible d'organiser, sur demande, une visite en une langue étrangère.</t>
  </si>
  <si>
    <t>Il est possible d'organiser, sur demande, une visite en une deuxième langue étrangère.</t>
  </si>
  <si>
    <t xml:space="preserve">Le personnel de la boutique est capable  de renseigner la clientèle et d'effectuer une transaction commerciale dans au moins une langue étrangère. </t>
  </si>
  <si>
    <t>A la boutique, des livres de l'auteur sont disponibles au moins en une deuxième langue étrangère.</t>
  </si>
  <si>
    <t xml:space="preserve">Le personnel de la restauration est capable d'assurer la prise en charge de la clientèle dans une deuxième langue étrangère. </t>
  </si>
  <si>
    <t>Le questionnaire de satisfaction est traduit dans une deuxième langue étrangère.</t>
  </si>
  <si>
    <t>Présence d'une documentation touristique en au moins une langue étrangère.</t>
  </si>
  <si>
    <t>L'outil de communication est traduit dans au moins une langue étrangère.</t>
  </si>
  <si>
    <t>Le site internet est traduit dans au moins une langue étrangère.</t>
  </si>
  <si>
    <t>Les informations pratiques à traduire sont : type de visite, tarifs, horaires, réservation, etc. La langue étrangère correspond au bassin touristique émetteur.</t>
  </si>
  <si>
    <t>Le site est ouvert au moins 180 jours par an.</t>
  </si>
  <si>
    <t>Le visiteur est sensibilisé à la préservation du site.</t>
  </si>
  <si>
    <t>Si l'embarcadère ne peut pas proposer de visite au moment donné, il propose une autre plage horaire ou renvoie vers un autre embarcadère.</t>
  </si>
  <si>
    <t>Le guide maîtrise le groupe de visiteurs selon le Règlement du Lieu de Mémoire.</t>
  </si>
  <si>
    <t>Il y a des possibilités de visites adaptées aux enfants.</t>
  </si>
  <si>
    <t>Le site internet contient des informations sur l'accès au lieu de visite. Le plan d'accès est téléchargeable et imprimable et/ou des outils de gestion d'itinéraire sont mis à disposition.</t>
  </si>
  <si>
    <t>Les abords du site et la signalétique sous la responsabilité du site</t>
  </si>
  <si>
    <t>Bonus - Indiquer NM si non vérifié</t>
  </si>
  <si>
    <t>Le lieu de visite accepte au moins deux moyens de paiement.</t>
  </si>
  <si>
    <t xml:space="preserve">Bonus - Indiquer NM si non vérifié Présence de dispositifs impliquant la participation du visiteur (bornes interactives, manipulations, éléments à soulever etc.). </t>
  </si>
  <si>
    <t>Bonus - Noté NM sauf pour Ecomusée, Maison d'écrivain et Lieu de Mémoire. Présence d'un document formalisé présentant l'offre spécifique destinée au public scolaire.</t>
  </si>
  <si>
    <t>Le site travaille en partenariat avec l'Education nationale</t>
  </si>
  <si>
    <t>boutique restauration</t>
  </si>
  <si>
    <t>Présence d'un système désodorisant  dans les sanitaires.</t>
  </si>
  <si>
    <t>Un plan d'action relatif à la démarche qualité est mis en place annuellement.</t>
  </si>
  <si>
    <t>Il existe une offre culturelle.</t>
  </si>
  <si>
    <t>Présence d'informations touristiques locales.</t>
  </si>
  <si>
    <t>L'établissement a mis en place une action de valorisation du territoire.</t>
  </si>
  <si>
    <t>Durant la visite, le visiteur se sent en sécurité : le site signale en sécurité passive (marquage) ou active (avertissement du personnel) les risques : lieux dangereux, surprenants, risques liés au milieu.</t>
  </si>
  <si>
    <t>Le point est validé si présence d'un badge, positionnement derrière la borne d'accueil, uniforme, etc.</t>
  </si>
  <si>
    <t>Pas de NM possible. En cas d'absence momentanée, un affichage est prévu.</t>
  </si>
  <si>
    <t>Délivrance d'un ticket obligatoire ou comptage manuel.</t>
  </si>
  <si>
    <t>Si nécessaire, la signalétique des espaces de visite est soignée, claire et visible ou un plan de visite est mis à disposition.</t>
  </si>
  <si>
    <t>NM si le site n'est pas un lieu de mémoire. Sauf si le lieu de mémoire dispose d'un dispositif de recherche de localisation (tombes, …) ou d'un circuit de visite explicite. Ce plan peut figurer dans les dépliants de présentation du site distribué aux visiteurs</t>
  </si>
  <si>
    <t>Si existant, le plan du site est traduit en une langue étrangère, et est distribué au visiteur.</t>
  </si>
  <si>
    <t xml:space="preserve">Si un plan d'actions a été établi suite au pré-audit ou à l'audit précédent, celui-ci a été complété. </t>
  </si>
  <si>
    <t>L'outil de communication contient les coordonnées du site : nom, adresse, site internet et courriel, numéro de téléphone.</t>
  </si>
  <si>
    <t>Le site internet valorise la destination touristique.</t>
  </si>
  <si>
    <t>Le site internet est traduit dans une deuxième langue étrangère.</t>
  </si>
  <si>
    <t>Si la conversation est mise en attente, celle-ci n'excède pas une minute</t>
  </si>
  <si>
    <t>NM si pas de site Internet. Présence d'une page dédiée ou présence de plusieurs liens sur la page partenaires ou d'un lien vers un site d'information touristique.</t>
  </si>
  <si>
    <t>Bonus - Indiquer NM si non vérifié. Existence d'un document bilingue ou de deux documents distincts, audioguide en plusieurs langues, panneaux traduits. NM si absence de support.</t>
  </si>
  <si>
    <t>NM si absence de restauration. Observation lors de la consommation et par rapport à la mesure sur l'accueil téléphonique dans une langue étrangère.</t>
  </si>
  <si>
    <t>Bonus- NM si non vérifié</t>
  </si>
  <si>
    <t>bonus Noter NM si non vérifié</t>
  </si>
  <si>
    <t>Bonus noter NM si non vérifié</t>
  </si>
  <si>
    <r>
      <t xml:space="preserve">La restauration traditionnelle du site se définit par la présence d'un service à table et d'une salle de restaurant (intérieure ou terrasse). 
Si la restauration traditionnelle est ouverte à la clientèle extérieure du site </t>
    </r>
    <r>
      <rPr>
        <b/>
        <sz val="10"/>
        <color theme="0"/>
        <rFont val="Calibri"/>
        <family val="2"/>
      </rPr>
      <t xml:space="preserve">et </t>
    </r>
    <r>
      <rPr>
        <sz val="10"/>
        <color theme="0"/>
        <rFont val="Calibri"/>
        <family val="2"/>
      </rPr>
      <t xml:space="preserve">dispose d'une communication indépendante </t>
    </r>
    <r>
      <rPr>
        <b/>
        <sz val="10"/>
        <color theme="0"/>
        <rFont val="Calibri"/>
        <family val="2"/>
      </rPr>
      <t xml:space="preserve">et </t>
    </r>
    <r>
      <rPr>
        <sz val="10"/>
        <color theme="0"/>
        <rFont val="Calibri"/>
        <family val="2"/>
      </rPr>
      <t xml:space="preserve">souhaite obtenir un marquage indépendant, celle-ci fait l'objet d'un audit restaurant spécifique avec la grille restaurant. </t>
    </r>
  </si>
  <si>
    <t>2 - LA RESERVATION TELEPHONIQUE - LA DEMANDE D'INFORMATION</t>
  </si>
  <si>
    <t xml:space="preserve">3 - L'ACHEMINEMENT SUR LE LIEU - LES EXTERIEURS - LA SIGNALETIQUE </t>
  </si>
  <si>
    <t>4 - L'ESPACE D'ACCUEIL</t>
  </si>
  <si>
    <t>5 - LA PRISE EN CHARGE DU VISITEUR</t>
  </si>
  <si>
    <t>6 - LA VISITE LIBRE</t>
  </si>
  <si>
    <t>7 – LES SERVICES COMPLEMENTAIRES</t>
  </si>
  <si>
    <t>8 - LA VISITE GUIDEE (si existante).</t>
  </si>
  <si>
    <t>9 – LA BOUTIQUE ET L'ESPACE DE VENTE (si existant)</t>
  </si>
  <si>
    <t>10 - LES SERVICES PROPOSES AUX ENFANTS (si existants)</t>
  </si>
  <si>
    <t>11 - LE PUBLIC SCOLAIRE (si existant)</t>
  </si>
  <si>
    <t>12 - L'OFFRE CULTURELLE (si existante)</t>
  </si>
  <si>
    <t>13 - LA PETITE RESTAURATION DU SITE (si existante)</t>
  </si>
  <si>
    <t>14 - LA RESTAURATION TRADITIONNELLE DU SITE (si existante)</t>
  </si>
  <si>
    <t>15 - LE SUIVI DE LA QUALITE ET LA FIDELISATION DU CLIENT</t>
  </si>
  <si>
    <t>16 - LE DEVELOPPEMENT DURABLE</t>
  </si>
  <si>
    <t xml:space="preserve">L'outil de communication contient les informations pratiques suivantes : périodes d'ouverture, tarif des visites, moyens de paiement acceptés, accueil des personnes en situation de handicap, services annexes. </t>
  </si>
  <si>
    <t>L'outil de communication est traduit dans une deuxième langue étrangère.</t>
  </si>
  <si>
    <t>Bonus - Indiquer NM si non vérifié. A minima la présentation de l'offre. La langue étrangère correspond au bassin touristique émetteur.</t>
  </si>
  <si>
    <t>NM en cas d'adhésion. Dans le cadre d’une démarche territoriale, auditer présence du logo territorial le cas échéant (PACA, Franche-Comté, Normandie, Sud de France).</t>
  </si>
  <si>
    <t>NM si pas de support de communication. A minima la présentation de l'offre. La langue étrangère correspond au bassin touristique émetteur.</t>
  </si>
  <si>
    <t xml:space="preserve">Le site dispose d'une billetterie en ligne accessible toute l'année </t>
  </si>
  <si>
    <t>L'entreprise a une page / rubrique de son site internet dédié à la visite</t>
  </si>
  <si>
    <t>Le message du répondeur téléphonique mentionne les horaires d'ouverture en une deuxième langue étrangère.</t>
  </si>
  <si>
    <t>L'accueil téléphonique est assuré en une deuxième langue étrangère.</t>
  </si>
  <si>
    <t>Lors, d’une demande d'informations en langue étrangère, la réponse est personnalisée et correspond à la demande.</t>
  </si>
  <si>
    <t xml:space="preserve">Pendant les périodes d'ouverture de l'établissement, lors d'une demande d'informations, la réponse écrite (mail ou courrier) est envoyée sous 48h. </t>
  </si>
  <si>
    <t>Pendant les périodes d'ouverture de l'établissement, lors d'une demande d'informations, la réponse écrite par mail est envoyée sous 24h.</t>
  </si>
  <si>
    <t>Les enseignes et la signalétique d'accès sous la responsabilité du site (si existantes) sont propres.</t>
  </si>
  <si>
    <t xml:space="preserve">Les enseignes et la signalétique d'accès sous la responsabilité du site (si existantes) sont en bon état. </t>
  </si>
  <si>
    <t>Les enseignes et la signalétique d'accès sous la responsabilité du site (si existantes) sont homogènes.</t>
  </si>
  <si>
    <t>Les extérieurs privatifs et l'entrée sont dotés de poubelles et de cendriers. Ils sont vidés régulièrement.</t>
  </si>
  <si>
    <t>Les affichages extérieurs</t>
  </si>
  <si>
    <t>La plaque Qualité Tourisme™ est apposée à l'entrée de l'établissement.</t>
  </si>
  <si>
    <t>Les affichages extérieurs sont traduits en une deuxième langue étrangère.</t>
  </si>
  <si>
    <t>Le lieu de visite dispose d'un espace d'accueil.</t>
  </si>
  <si>
    <t>L'espace d'accueil est en bon état.</t>
  </si>
  <si>
    <t>Les affichages sont traduits en une deuxième langue étrangère.</t>
  </si>
  <si>
    <t>L'accueil et le paiement de la visite peuvent être assurés en une deuxième langue étrangère.</t>
  </si>
  <si>
    <t>Les restrictions de visite sont annoncées sur le site internet et à l'entrée du site : espace fermé, visites complètes pour la journée, absence de pièces majeures et animations imposées par les contraintes de conservation.</t>
  </si>
  <si>
    <t>NM si pas de restrictions.</t>
  </si>
  <si>
    <t>Le site propose une offre adaptée à la saisonnalité.</t>
  </si>
  <si>
    <t>L'accueil des vétérans est spontanément personnalisé.</t>
  </si>
  <si>
    <t>Un espace d'expression est réservé aux vétérans et aux familles qui le souhaitent.</t>
  </si>
  <si>
    <t>Le personnel s'assure que l'interlocuteur est satisfait des informations données.</t>
  </si>
  <si>
    <t>Les collections  sont entretenues.</t>
  </si>
  <si>
    <t>La visite favorise l’interactivité (présence de dispositifs impliquant la participation du visiteur).</t>
  </si>
  <si>
    <t>La visite favorise une approche sensorielle (ambiances sonores, olfactives, éléments à toucher, plans en relief…).</t>
  </si>
  <si>
    <t xml:space="preserve">Le personnel de la petite restauration est capable d'assurer la prise en charge de la clientèle dans une langue étrangère. </t>
  </si>
  <si>
    <t xml:space="preserve">Le personnel de la petite restauration est capable d'assurer la prise en charge de la clientèle dans une deuxième langue étrangère. </t>
  </si>
  <si>
    <t>La carte des menus est traduite en une deuxième langue étrangère.</t>
  </si>
  <si>
    <t>Présence d'une documentation touristique en une deuxième langue étrangère.</t>
  </si>
  <si>
    <t>Le manager s'assure que l'ensemble du personnel (y compris stagiaires et bénévoles) est informé de la démarche qualité.</t>
  </si>
  <si>
    <t>Si existant, le site participe à l'alimentation du système d'information touristique local.</t>
  </si>
  <si>
    <t>Une réunion du personnel annuelle sur le déploiement de la démarche qualité est organisée.</t>
  </si>
  <si>
    <t>Un plan de nettoyage et de maintenance est mis en œuvre dans l'établissement.</t>
  </si>
  <si>
    <t>Le parking, la terrasse et les espaces extérieurs privatifs (si existants)</t>
  </si>
  <si>
    <t>Les animations sont adaptées à un large public familial (enfants, adultes, senior/individuel, groupe…)</t>
  </si>
  <si>
    <t>NM pour les parcs d'attraction</t>
  </si>
  <si>
    <t>Thème : Préhistoire</t>
  </si>
  <si>
    <t>Thème : Lieu de Mémoire</t>
  </si>
  <si>
    <t>Thème : Visite d’entreprise</t>
  </si>
  <si>
    <t>Thème : Promenade en barque</t>
  </si>
  <si>
    <t>Thème : Ecomusées et musées de société</t>
  </si>
  <si>
    <t>Thème : Maisons d'écrivain</t>
  </si>
  <si>
    <t>Thème : Parcs d’attraction et parcs à thème</t>
  </si>
  <si>
    <t xml:space="preserve">Le personnel de la boutique est capable  de renseigner la clientèle et d'effectuer une transaction commerciale dans  une deuxième langue étrangère. </t>
  </si>
  <si>
    <t>La boutique ou l'espace de vente (si existant)</t>
  </si>
  <si>
    <t>Les services proposés aux enfants (si existant)</t>
  </si>
  <si>
    <t>Public scolaire (si existant)</t>
  </si>
  <si>
    <t>Offre culturelle (si existante)</t>
  </si>
  <si>
    <t xml:space="preserve">La boutique ou espace de vente est propre </t>
  </si>
  <si>
    <t>La boutique ou espace de vente est en bon état.</t>
  </si>
  <si>
    <t xml:space="preserve">La boutique ou espace de vente est accueillant. </t>
  </si>
  <si>
    <t xml:space="preserve">Bonus - Noté NM sauf pour Ecomusée, Maison d'écrivain et Lieu de Mémoire. </t>
  </si>
  <si>
    <t>La petite restauration (si existante)</t>
  </si>
  <si>
    <t>La restauration traditionnelle (si existante)</t>
  </si>
  <si>
    <t>Existence de l'outil de communication</t>
  </si>
  <si>
    <t>Existence du site internet</t>
  </si>
  <si>
    <t>L'écoute client est analysée</t>
  </si>
  <si>
    <t>17 – LES DISPOSITIONS DE MANAGEMENT (si plus de 5 employés)</t>
  </si>
  <si>
    <t>Les dispositions de management (si plus de 5 employés)</t>
  </si>
  <si>
    <t xml:space="preserve">Les sanitaires </t>
  </si>
  <si>
    <t>La visite guidée</t>
  </si>
  <si>
    <t>Le site a mis en place un dispositif de formation à la sécurité du personnel et assure un suivi de leurs compétences.</t>
  </si>
  <si>
    <t>Promenade en barque</t>
  </si>
  <si>
    <t>NM si absence de boutique ou espace de vente et/ou NM si le site n'est pas une maison d'écrivain.</t>
  </si>
  <si>
    <t>TAUX DE CONFORMITE QUALITE TOURISME NON PONDERE
SANS PONDERATION PAR FAMILLE</t>
  </si>
  <si>
    <t>Pas de NM possible. Par enseigne, on entend a minima le nom de l'établissement. Ce n'est pas obligatoirement sur la façade du bâtiment. Si plusieurs enseignes, l'auditeur a une vision d'ensemble. Prendre en compte la signalétique depuis l’aire de stationnement privée/publique  indiquée par le site</t>
  </si>
  <si>
    <t>SI absence d'extérieurs privatifs, présence a minima d'un cendrier à proximité de l'entrée. Observation au début et à la fin de la prestation. Pénaliser si absence d'action. NM si non autorisé</t>
  </si>
  <si>
    <t xml:space="preserve">NM possible si aucun référencement sur aucun site d'avis en ligne .L'auditeur interroge pour savoir quels sites d'avis de consommateurs il suit : Tripadvisor, Michelin, Cityvox, etc. et l'interroge sur le contenu du dernier commentaire. </t>
  </si>
  <si>
    <t>A minima : emballage, piles, verres… ET communiqué par affichage (carte, circulations…). NM si pas de tri organisé par la commune. Le tri sélectif est effectué par le personnel. Validé si écolabellisé</t>
  </si>
  <si>
    <t>Contrôle visuel</t>
  </si>
  <si>
    <t>contrôle documentaire</t>
  </si>
  <si>
    <t>L'auditeur demande un renseignement sur un service annexe proposé par le lieu de visite (vestiaire, boutique …).</t>
  </si>
  <si>
    <t>Dispositions de management à mesurer si effectif &gt; 5 employés :</t>
  </si>
  <si>
    <t>PLAN D'ACTIONS</t>
  </si>
  <si>
    <t>R/NR</t>
  </si>
  <si>
    <t>Action mise en place</t>
  </si>
  <si>
    <t>Preuve</t>
  </si>
  <si>
    <t>NM si pas de support de communication. Le site internet ne permet pas de valider ce critère. La présentation des tarifs et des horaires d'ouverture sur un support séparé est accepté. Parmi les services annexes  : a minima aire de pique nique et restauration. Si l'établissement est labellisé Tourisme &amp; Handicap, Patrimoine mondial Unesco, Monument historique et/ou Musée de France,  la mention est présente. Mention du nombre maximum de visiteurs par visite guidée.</t>
  </si>
  <si>
    <t>NM si pas de site Internet. Si visites guidées permanentes, présentation de la durée, des horaires de visite, de l'horaire de la dernière visite. Si visites en langues étrangères, information sur le site internet.</t>
  </si>
  <si>
    <t>NM si absence d'affichage.</t>
  </si>
  <si>
    <t>Item noté NM si adhésion ou si absence de plan d'action fourni par le Porteur de démarche.</t>
  </si>
  <si>
    <t>Le nombre de sanitaires est  adapté à la capacité d'accueil</t>
  </si>
  <si>
    <t>Pas plus de 5 minutes d'attente. Audit de 2 de blocs sanitaires. Noter les sanitaires les moins accueillants</t>
  </si>
  <si>
    <t>Pas de NM possible. L'écoute client comprend les questionnaires de satisfaction, les réclamations, les avis clients, les audits qualité, etc.</t>
  </si>
  <si>
    <t>L'établissement accuse réception des réclamations dans un délai de 72h et répond dans un délai maximum de 15 jours.</t>
  </si>
  <si>
    <t>Pas de NM possible. Les réponses se font dans un délai maximum de 15 jours ouvrés exception faite des demandes de remboursement. Si la réclamation nécessite des recherches, envoi d'une lettre (ou courriel) de prise en compte de la réclamation.</t>
  </si>
  <si>
    <t>Bonus - Noter NM si non vérifié. Point validé si accueil en langues étrangères et affichages traduits à l'extérieur.</t>
  </si>
  <si>
    <t>Bonus - Noter NM si non vérifié. Observation lors de la visite et par rapport à la mesure sur l'accueil téléphonique dans une langue étrangère correspondant au bassin touristique émetteur.</t>
  </si>
  <si>
    <t xml:space="preserve">Bonus - noter NM si non vérifié. L'auditeur vérifie la cohérence entre le déclaratif du professionnel et la communication. Les audioguides sont autorisés. </t>
  </si>
  <si>
    <t>Bonus - Noter NM si non vérifié ou si absence de boutique ou espace de vente.</t>
  </si>
  <si>
    <t>Bonus - Noter NM si non vérifié ou si absence de boutique ou espace de vente et/ou NM si le site n'est pas une maison d'écrivain.</t>
  </si>
  <si>
    <t>Bonus - noter NM si non vérifié ou si absence de restauration. Observation lors de la consommation et par rapport à la mesure sur l'accueil téléphonique dans une deuxième langue étrangère.</t>
  </si>
  <si>
    <t>Bonus - Noter NM si non vérifié ou si absence de restauration traditionnelle. Si carte non traduite, le personnel est capable d'expliquer la carte en une deuxième langue.</t>
  </si>
  <si>
    <t xml:space="preserve">Le guide veille au confort du visiteur. Il anticipe les besoins spécifiques de son public. </t>
  </si>
  <si>
    <t>Le guide expose les conditions de visite et la problématique de conservation et de préservation du site et le privilège de la visite.</t>
  </si>
  <si>
    <t>NM possible si moins de 5 employés. L'auditeur interroge le gestionnaire du site sur la gestion des ressources humaines et s'assure que les étapes d'identification des besoins ont bien été prises en considération. Registre des formations et /ou fiches de poste.</t>
  </si>
  <si>
    <t>NM pour les visites d'entreprises. Tolérance pour les sites de visite où l'installation de sièges est impossible pour des raisons de sécurité.</t>
  </si>
  <si>
    <t>Date de la visite :</t>
  </si>
  <si>
    <t>Les restrictions de visites dues à la conservation/préservation du site et les conseils aux visiteurs ainsi que la température du site souterrain sont portés à la connaissance du public.</t>
  </si>
  <si>
    <t>Bonus - Indiquer NM si non vérifié. Les informations pratiques à traduire sont : type de visite, tarifs, horaires, réservation, etc. La langue étrangère correspond au bassin touristique émetteur.</t>
  </si>
  <si>
    <t xml:space="preserve">NM si le site n'est pas un lieu de mémoire. Ouverture aux dates commémoratives clés en lien avec la thématique du site et avec l’actualité touristique et événementielle de son territoire  ;  sauf en cas d'incompatibilité avec les commémorations officielles (privatisation,...) ou si le site est inaccessible (neige,...) </t>
  </si>
  <si>
    <t>La visite aide à la compréhension de l'œuvre de l'écrivain (nature, contenu, succès, lien avec la maison...)</t>
  </si>
  <si>
    <t>NM si le site n'est pas un lieu de mémoire. Vérification des moyens mis en œuvre pour assurer les traductions (cabinets extérieurs, relecture en interne) et contrôle de la conformité des termes employés.</t>
  </si>
  <si>
    <t>Des explications sont fournies pour manœuvrer la barque.</t>
  </si>
  <si>
    <t>La durée de la promenade est bien calculée par l'embarcadère pour le visiteur sans habitude de pratique.</t>
  </si>
  <si>
    <t>Le plan correspond à la signalétique sur le terrain. Le plan et les explications de parcours sont donnés aux visiteurs.</t>
  </si>
  <si>
    <t>Le guide se présente, annonce le déroulement et la durée de la visite.</t>
  </si>
  <si>
    <t>Le discours du guide apporte de nombreuses connaissances aux visiteurs sur la faune, la flore (site classé, patrimoine culturel, naturel, bâti...).</t>
  </si>
  <si>
    <t>Le rythme de la promenade n'est ni trop lent ni trop rapide : les visiteurs ont le temps d'apprécier la visite au rythme des commentaires, et le rythme est régulier : guidage bien géré dans le temps imparti.</t>
  </si>
  <si>
    <t>Le discours du guide est ponctué d'histoires et d'anecdotes pour susciter l'intérêt et la curiosité du visiteur.</t>
  </si>
  <si>
    <t>Contact privilégié entre les visiteurs et le personnel (si existant)</t>
  </si>
  <si>
    <t>Bonus - Noter NM si non vérifié ou si absence de restauration. Observation lors de la consommation et par rapport à la mesure sur l'accueil téléphonique dans une langue étrangère.</t>
  </si>
  <si>
    <t>Présence d'un document sur l'établissement rassemblant les coordonnées des partenaires. Guide d'accueil d'un office de tourisme accepté</t>
  </si>
  <si>
    <t>thème</t>
  </si>
  <si>
    <t>sous thème</t>
  </si>
  <si>
    <t>Une note de sensibilisation au respect de l'environnement est présente sur le plan fourni.</t>
  </si>
  <si>
    <t xml:space="preserve">L'auditeur demande à consulter les réponses formulées. </t>
  </si>
  <si>
    <t>La réponse est factuelle. Si la responsabilité de l'établissement est avérée, un mot d'excuse est formulé. Suivant les cas, un geste commercial est proposé.</t>
  </si>
  <si>
    <t xml:space="preserve">Les jardins et/ou extérieurs privatifs visités sont propres. </t>
  </si>
  <si>
    <t>Les jardins et/ou extérieurs privatifs visités sont en bon état.</t>
  </si>
  <si>
    <t>Bonus - Indiquer NM si non vérifié Traduction partielle tolérée avec a minima présentation de l'offre et du contenu de la visite.</t>
  </si>
  <si>
    <t>Bonus - Indiquer NM si non vérifié. L'auditeur effectue une demande de renseignement par téléphone dans une deuxième langue étrangère de son choix.</t>
  </si>
  <si>
    <t>Pas de NM possible. L'auditeur fait une demande d'information par mail/courrier en simulant une réservation groupe. A minima, la réponse reprend le nom du client intègre les formules de politesses, ne présente pas de fautes d’orthographe. La signature du mail est complète :  coordonnées du lieu et l’adresse du site internet. Si absence d'accueil de groupe, demande individuelle.</t>
  </si>
  <si>
    <t>NM si absence espaces et/ou les équipements. Prise en compte de l'aire de jeu dans ce critère.</t>
  </si>
  <si>
    <t>Parc et jardin</t>
  </si>
  <si>
    <t>Identité créole</t>
  </si>
  <si>
    <t>L'embarcadère fournit du matériel propre et en bon état (embarcation, assises, rames…bacs pour laisser les affaires au sec).</t>
  </si>
  <si>
    <t>Le visiteur est remercié et salué au moment de son départ de l'espace d'accueil</t>
  </si>
  <si>
    <t>L'embarcadère explique pour les promenades avec ou sans guide les consignes de sécurité et fournit les gilets de sauvetage ainsi que le numéro de téléphone de la structure, précise le nombre de personnes par plates, la tenue adéquate (gilet de sauvetage pour certains), les enfants : attention, parents, vous devez veiller…</t>
  </si>
  <si>
    <t>Promenade en barque/ bateau</t>
  </si>
  <si>
    <t>De l'aide est proposée aux visiteurs pour descendre de la barque/bateau</t>
  </si>
  <si>
    <t>La visite doit s'effectuer sur le lieu de production et donner à voir si possible tout ou partie du processus de production.</t>
  </si>
  <si>
    <t>Parcs et jardins</t>
  </si>
  <si>
    <t>Le contenu des documents fournis est clair pour éviter aux visiteurs de se perdre.</t>
  </si>
  <si>
    <t>Les revêtements muraux, les sols et les plafonds des espaces bâtis visités ou des salles d'exposition sont propres.</t>
  </si>
  <si>
    <t>Les revêtements muraux, les sols et les plafonds des espaces bâtis visités ou des salles d'exposition sont en bon état.</t>
  </si>
  <si>
    <t>Les salles d’exposition sont correctement chauffées, climatisées</t>
  </si>
  <si>
    <t>Entretien irréprochable du parc ou jardins (allées, parterres, massifs)</t>
  </si>
  <si>
    <t>Délimitation et interdiction de visite des zones en travaux ou en cours d’entretien</t>
  </si>
  <si>
    <t>Indication rigoureuse et sécurisation des zones dangereuses ou glissantes (pièces d’eau, zones pentues…)</t>
  </si>
  <si>
    <t>Des panneaux pédagogiques fournissent des informations didactiques et vulgarisées (accessibles à tous) sur la vie des animaux. Leur présence régulière tout au long du parcours doit correspondre à une suite logique. Une sensibilisation à la protection des espèces animales sera particulièrement appréciée</t>
  </si>
  <si>
    <t>Mise en place d’une gestion raisonnée de l’eau et de l’arrosage</t>
  </si>
  <si>
    <t>Mise en place d’une gestion des déchets (tri, compostage…)</t>
  </si>
  <si>
    <t xml:space="preserve">Utilisation de bois certifiés (constructions, mobilier…) </t>
  </si>
  <si>
    <t>Utilisation de matériaux naturels pour la signalétique (bois, ardoises…)</t>
  </si>
  <si>
    <t>Bonus ne pas pénaliser si non vérifié</t>
  </si>
  <si>
    <t xml:space="preserve">Pratiques horticoles raisonnées </t>
  </si>
  <si>
    <t>Taille douce des arbres et arbustes, fauchage tardif, limitation de l’utilisation de produits phytosanitaires…</t>
  </si>
  <si>
    <t xml:space="preserve"> Bonus Noter NM si non vérifié</t>
  </si>
  <si>
    <t>NM si le site n'est pas un parcs d’attraction ou un parc à thème ou ou un parc animalier</t>
  </si>
  <si>
    <t>Parcs d’attraction, parcs à thème ou parcs animalier</t>
  </si>
  <si>
    <t>L'affichage des tarifs des consommations est bien présenté</t>
  </si>
  <si>
    <t>Le bâtiment présente un caractère local (façade et intérieur)</t>
  </si>
  <si>
    <t xml:space="preserve">L'espace d'accueil présente un caractère local </t>
  </si>
  <si>
    <t>Critère noté NM pour les DQT non concernées.Que ce soit par les matériaux utilisés, l'architecture, ou des plantes qui poussent sur/ou devant la façade (plantes endémiques notamment).</t>
  </si>
  <si>
    <t>Possibilité d'accueil et d'accompagnement en langue créole</t>
  </si>
  <si>
    <t>Le lieu de visite et la visite guidée mettent en avant la flore et la faune de l'île</t>
  </si>
  <si>
    <t>Le personnel connaît bien les spécificités de l'île</t>
  </si>
  <si>
    <t>Critère noté NM pour les DQT non concernées.  Le personnel  doit pouvoir répondre à toutes les demandes de la clientèle tant dans le domaine touristique que dans les domaines économiques, politiques, culturels, démographiques...</t>
  </si>
  <si>
    <t>Critère noté NM pour les DQT non concernées. Lors de la visite de jardins le guide met en avant ses connaissances dans le domaine botanique en dévoilant les vertus des plantes locales et endémiques ainsi que leurs aspects thérapeutiques au travers d’une tisane.</t>
  </si>
  <si>
    <t>Critère noté NM pour les DQT non concernées.Les touristes doivent avoir la possibilité de suivre un circuit en langue créole avec une traduction en langue française. Lors de la visite, le guide utilise des mots créoles qu'il traduit</t>
  </si>
  <si>
    <t xml:space="preserve">Critère noté NM pour les DQT non concernées. Le geste amical peut être une boisson fraiche à base de fruits de saison, une boisson à base de plantes médicinales du jardin, froide ou chaude. Ou toute autre boisson locale au choix du prestataire. </t>
  </si>
  <si>
    <t>Un geste amical est fait aux clients avant ou après la visite</t>
  </si>
  <si>
    <t>L'établissement est présent sur les réseaux sociaux.</t>
  </si>
  <si>
    <t xml:space="preserve">Le site internet ne permet pas de valider la rubrique Outil de communication </t>
  </si>
  <si>
    <t xml:space="preserve">NM si pas de support de communication.  </t>
  </si>
  <si>
    <t xml:space="preserve">NM si pas de support de communication. Absence de visuels peu qualitatifs, bonne lisibilité des caractères, absence de faute d'orthographe, absence de photocopie, etc. L'outil de communication reflète le site et donne envie de visiter le site.  </t>
  </si>
  <si>
    <t xml:space="preserve">Pas de NM possible. La matérialisation du support n'est pas obligatoire  (exemples de supports autorisés: applications Smartphone, brochure papier ou téléchargeable, flyer, page facebook accès libre actualisée mensuellement...). Le site doit être à l'initiative de la création de l'outil (par exemple, la présence sur la brochure de l'OT ne valide pas le critère). </t>
  </si>
  <si>
    <t>Il existe une carte de plats et de vins. Les cartes et menus sont soignés, attractifs et complets.
Une offre variée d'entrées, de plats, de desserts et de boissons est disponible.</t>
  </si>
  <si>
    <t>Désodorisant</t>
  </si>
  <si>
    <t>Thème : Parcs et jardins</t>
  </si>
  <si>
    <t>Pas de NM possible. Le site doit être à l'initiative de la création du site internet (par exemple, la présence sur le site internet de l'OT ne valide pas le critère). Si présence d'un site internet propre au lieu de visite et d'un site internet partagé, on mesure le site internet propre du lieu de visite. Pour les visites d'entreprise une rubrique suffit.</t>
  </si>
  <si>
    <t>Bonus - Nm si non vérifié</t>
  </si>
  <si>
    <t>NM si absence d'extérieurs privatifs. Prendre en compte : chemins d'accès, parking, espaces verts. Tolérance pour les visites d'entreprise si lieu de production</t>
  </si>
  <si>
    <t>Pas de NM possible sauf dérogation réglementaire (notamment pour les sites de préhistoire). Point validé si sanitaires librement accessibles présents à moins 200 maximum. A minima une convention avec un ERP à proximité doit permettre l'accès aux sanitaires</t>
  </si>
  <si>
    <t>Pour les Lieux de mémoire pas de NM possible : Formulé en termes positifs, il contient des informations pédagogiques sur la nature du Site. Pour la visite d'entreprise il s'agit des informations destinées aux visiteurs</t>
  </si>
  <si>
    <t xml:space="preserve">Exemples : offre culturelle, offre de restauration, offre scolaire, une dégustation, un service de vestiaire et/ou de consigne, un accès wifi gratuit, une fontaine à eau, un distributeur automatique, un espace de documentation, aire de pique-nique propre et entretenue, prêt de dépannage (parapluies, vestes de pluie, cannes pliantes, tabourets pliables, etc.), location de salles, prêt de fauteuil roulant, prêt de module tout terrain, prêt de jumelles... Pour la visite d'entreprise la boutique peut être considérée comme un service supplémentaire. L'auditeur liste les services en commentaire. </t>
  </si>
  <si>
    <t>Utilisation de piles rechargeables (télécommandes), utilisation produits d'accueil non jetables, réduction de la consommation de papier (utilisation recto-verso), compostage des déchets organiques, etc. Non mesuré accepté pour la visite d’entreprise. Validé si écolabellisé</t>
  </si>
  <si>
    <t>Exemples : sacs en papier, serviettes en coton  non blanchies au chlore, serviettes en papier contenant 30% de matières recyclées : papier recyclé, produits écocertifiés, utilisation de produits réemployables et recyclables.  Non mesuré accepté pour la visite d’entreprise. Validé si écolabellisé</t>
  </si>
  <si>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Non mesuré accepté pour la visite d’entreprise.  Validé si écolabellisé</t>
  </si>
  <si>
    <t>Présence d'un affichage dans l'établissement ou sur le site internet.  Non mesuré accepté pour la visite d’entreprise. Validé si écolabellisé</t>
  </si>
  <si>
    <t>Exemples de mesures : détecteurs de mouvements / minuterie /cellule photo électrique, contrôle automatique du chauffage/climatisation,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Non mesuré accepté pour la visite d’entreprise. Validé si écolabellisé</t>
  </si>
  <si>
    <t xml:space="preserve">Critère noté NM pour les DQT non concernées. Décoration du local d'accueil avec des gravures, des tableaux, des photos, des affiches, des objets, une décoration florale qui reflètent un ou des aspects de la vie culturelle créole, présence d’une musique d’ambiance locale, d'une senteur locale (vétiver, vanille...) diffusée ou en pot pourri (présence d’au moins 3 éléments d’ambiance). </t>
  </si>
  <si>
    <t>Parc de loisir, d'attraction, à thème ou animalier</t>
  </si>
  <si>
    <t>NM si le site n'est pas un parc de loisir, d'attraction, à thème ou animalier</t>
  </si>
  <si>
    <t>NM si le site n'est pas  un parc de loisir, d'attraction, à thème ou animalier Ex : ateliers pédagogiques, spectacles,  attractions familiales et/ou attractions à sensations. NM si le site n'est pas un parc de loisirs.</t>
  </si>
  <si>
    <t xml:space="preserve">NM si le site n'est pas  un parc de loisir, d'attraction, à thème ou animalier </t>
  </si>
  <si>
    <t xml:space="preserve">NM si le site  un parc de loisir, d'attraction, à thème ou animalier
Les consignes de sécurité sont rappelées oralement avant chaque attraction à sensation et le personnel s'assure que les limites de poids et de taille sont respectées. Si lors de l'utilisation d'une attraction à sensation, les consignes de sécurité ne sont pas rappelées oralement, noter très insatisfaisant.  Auditer 20% des attractions ou 3 au minimum. </t>
  </si>
  <si>
    <t xml:space="preserve">NM si le site n'est  un parc de loisir, d'attraction, à thème ou animalier. Il existe une signalétique d'accès mentionnant les restrictions et les mesures de sécurité à respecter.  Les consignes de sécurité sont présentes sur chaque attraction et sont identifiables et écrites de façon claire et compréhensible. Si lors de l'utilisation d'une attraction à sensation, les consignes de sécurité ne sont pas visibles de tous, noter très insatisfaisant.  Auditer 20% des attractions ou 3 au minimum. </t>
  </si>
  <si>
    <t xml:space="preserve">NM si le site n'est pas un parc de loisir, d’attraction ou un parc à thème. Faire une moyenne sur les attractions testées: 20% des attractions ou 3 au minimum. </t>
  </si>
  <si>
    <t xml:space="preserve">Les consignes de sécurité sont visibles de tous et lisibles </t>
  </si>
  <si>
    <t>Les consignes de sécurité sont traduites en au moins une langue étrangère</t>
  </si>
  <si>
    <t>Le personnel veille à la sécurité du visiteur</t>
  </si>
  <si>
    <r>
      <rPr>
        <b/>
        <sz val="12"/>
        <rFont val="Calibri"/>
        <family val="2"/>
      </rPr>
      <t>Parcs de loisir, d’attraction, parcs à thème :</t>
    </r>
    <r>
      <rPr>
        <sz val="12"/>
        <rFont val="Calibri"/>
        <family val="2"/>
      </rPr>
      <t xml:space="preserve"> Les consignes de sécurité sont traduites dans une deuxième langue étrangère</t>
    </r>
  </si>
  <si>
    <r>
      <rPr>
        <b/>
        <sz val="12"/>
        <rFont val="Calibri"/>
        <family val="2"/>
      </rPr>
      <t>Parc de loisir, d’attraction, parc à thème</t>
    </r>
    <r>
      <rPr>
        <sz val="12"/>
        <rFont val="Calibri"/>
        <family val="2"/>
      </rPr>
      <t xml:space="preserve"> : Les attractions sont en bon état</t>
    </r>
  </si>
  <si>
    <r>
      <rPr>
        <b/>
        <sz val="12"/>
        <rFont val="Calibri"/>
        <family val="2"/>
      </rPr>
      <t xml:space="preserve">Parc de loisir, d’attraction, parc à thème : </t>
    </r>
    <r>
      <rPr>
        <sz val="12"/>
        <rFont val="Calibri"/>
        <family val="2"/>
      </rPr>
      <t>Les attractions sont propres</t>
    </r>
  </si>
  <si>
    <r>
      <rPr>
        <b/>
        <sz val="12"/>
        <rFont val="Calibri"/>
        <family val="2"/>
      </rPr>
      <t>Parc animalier</t>
    </r>
    <r>
      <rPr>
        <sz val="12"/>
        <rFont val="Calibri"/>
        <family val="2"/>
      </rPr>
      <t xml:space="preserve"> : Le parc affiche des informations expliquant la biologie et le milieu de vie des animaux</t>
    </r>
  </si>
  <si>
    <r>
      <rPr>
        <b/>
        <sz val="12"/>
        <rFont val="Calibri"/>
        <family val="2"/>
      </rPr>
      <t>Parc animalier :</t>
    </r>
    <r>
      <rPr>
        <sz val="12"/>
        <rFont val="Calibri"/>
        <family val="2"/>
      </rPr>
      <t xml:space="preserve"> Le parc affiche des informations  traduites  dans une langue étrangère expliquant la biologie et le milieu de vie des animaux</t>
    </r>
  </si>
  <si>
    <r>
      <rPr>
        <b/>
        <sz val="12"/>
        <rFont val="Calibri"/>
        <family val="2"/>
      </rPr>
      <t>Pars animalier :</t>
    </r>
    <r>
      <rPr>
        <sz val="12"/>
        <rFont val="Calibri"/>
        <family val="2"/>
      </rPr>
      <t xml:space="preserve"> Le parc affiche des informations dans une deuxième langue étrangère  expliquant la biologie et le milieu de vie des animaux</t>
    </r>
  </si>
  <si>
    <r>
      <rPr>
        <b/>
        <sz val="12"/>
        <rFont val="Calibri"/>
        <family val="2"/>
      </rPr>
      <t>Parc animalier :</t>
    </r>
    <r>
      <rPr>
        <sz val="12"/>
        <rFont val="Calibri"/>
        <family val="2"/>
      </rPr>
      <t xml:space="preserve"> Les enclos sont attractifs et bien entretenus</t>
    </r>
  </si>
  <si>
    <t xml:space="preserve">NM si le site n'est pas un parcs d’attraction ou un parc à thème .Faire une moyenne sur les attractions testées: 20% des attractions ou 3 au minimum. </t>
  </si>
  <si>
    <t>Il est possible de réserver et d'acheter des billets d'entrée, coupe file, directement par internet. NM si le site n'est pas  un parc de loisir, d'attraction, à thème ou animalier";"")</t>
  </si>
  <si>
    <t>NM si le site n'est pas un  un parc de loisir, d'attraction, à thème ou animalier</t>
  </si>
  <si>
    <t>Une basse saison et une haute saison sont identifiées et/ou les horaires et les jours et les tarifs pratiqués sont adaptés à la saisonnalité et/ou à l'offre proposée. NM si le site n'est pas un parc de loisir, d'attraction, à thème ou animalier.</t>
  </si>
  <si>
    <t xml:space="preserve">WC ou lavabo taille enfant, adapteteur pour toilettes, table à langer, possibilité de réchauffer nourriture, espace réservé au change . </t>
  </si>
  <si>
    <t>Pas de NM possible. Prendre en compte la ou les façades et les abords de l'entrée. Même sur le domaine public, l'entrée doit être propre. Tolérance pour les visites d'entreprise si lieu de production</t>
  </si>
  <si>
    <t>Pas de NM possible. Prendre en compte : façades, entrée. Même sur le domaine public, l'entrée doit être en bon état. Tolérance pour les visites d'entreprise si lieu de production</t>
  </si>
  <si>
    <t>Un menu enfant est proposé, sinon la possibilité d'avoir des portions et un tarif adaptés aux enfants est clairement mentionné.</t>
  </si>
  <si>
    <t>Le restaurant mets à disposition des familles au moins une chaise haute ou un réhausseur propre et en bon état</t>
  </si>
  <si>
    <t>REFERENTIEL QUALITE TOURISME™ LIEUX DE VISITE - 2016</t>
  </si>
  <si>
    <t>Bonus année 2016 (sauf région Auvergne) - NM si absence de restauration traditionnelle</t>
  </si>
  <si>
    <t>Bonus année 2016 (sauf DQT Auvergne) - NM si absence de restauration traditionnelle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</si>
</sst>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dddd&quot;, &quot;mmmm\ dd&quot;, &quot;yyyy"/>
    <numFmt numFmtId="166" formatCode="0.0%"/>
  </numFmts>
  <fonts count="7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10"/>
      <color indexed="10"/>
      <name val="Calibri"/>
      <family val="2"/>
    </font>
    <font>
      <b/>
      <sz val="18"/>
      <color indexed="9"/>
      <name val="Calibri"/>
      <family val="2"/>
    </font>
    <font>
      <b/>
      <sz val="14"/>
      <color indexed="9"/>
      <name val="Calibri"/>
      <family val="2"/>
    </font>
    <font>
      <sz val="8"/>
      <color indexed="9"/>
      <name val="Calibri"/>
      <family val="2"/>
    </font>
    <font>
      <b/>
      <sz val="14"/>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30"/>
      <name val="Calibri"/>
      <family val="2"/>
    </font>
    <font>
      <sz val="12"/>
      <color indexed="9"/>
      <name val="Calibri"/>
      <family val="2"/>
    </font>
    <font>
      <sz val="12"/>
      <name val="Arial"/>
      <family val="2"/>
    </font>
    <font>
      <i/>
      <sz val="12"/>
      <color indexed="9"/>
      <name val="Calibri"/>
      <family val="2"/>
    </font>
    <font>
      <sz val="7"/>
      <name val="Calibri"/>
      <family val="2"/>
    </font>
    <font>
      <b/>
      <sz val="7"/>
      <name val="Calibri"/>
      <family val="2"/>
    </font>
    <font>
      <i/>
      <sz val="12"/>
      <name val="Calibri"/>
      <family val="2"/>
    </font>
    <font>
      <sz val="9"/>
      <name val="Calibri"/>
      <family val="2"/>
    </font>
    <font>
      <sz val="11"/>
      <name val="Calibri"/>
      <family val="2"/>
    </font>
    <font>
      <b/>
      <sz val="11"/>
      <name val="Calibri"/>
      <family val="2"/>
    </font>
    <font>
      <i/>
      <sz val="10"/>
      <name val="Calibri"/>
      <family val="2"/>
    </font>
    <font>
      <sz val="12"/>
      <color indexed="8"/>
      <name val="Calibri"/>
      <family val="2"/>
    </font>
    <font>
      <sz val="12"/>
      <color indexed="8"/>
      <name val="Arial"/>
      <family val="2"/>
    </font>
    <font>
      <sz val="10"/>
      <name val="Arial"/>
      <family val="2"/>
    </font>
    <font>
      <i/>
      <sz val="12"/>
      <color theme="0"/>
      <name val="Calibri"/>
      <family val="2"/>
    </font>
    <font>
      <sz val="12"/>
      <color rgb="FFFF0000"/>
      <name val="Calibri"/>
      <family val="2"/>
    </font>
    <font>
      <b/>
      <sz val="11"/>
      <color rgb="FFFF0000"/>
      <name val="Calibri"/>
      <family val="2"/>
    </font>
    <font>
      <sz val="12"/>
      <color rgb="FFFF0000"/>
      <name val="Arial"/>
      <family val="2"/>
    </font>
    <font>
      <i/>
      <sz val="12"/>
      <color rgb="FFFF0000"/>
      <name val="Calibri"/>
      <family val="2"/>
    </font>
    <font>
      <sz val="11"/>
      <color rgb="FFFF0000"/>
      <name val="Calibri"/>
      <family val="2"/>
    </font>
    <font>
      <i/>
      <sz val="12"/>
      <color theme="1"/>
      <name val="Calibri"/>
      <family val="2"/>
    </font>
    <font>
      <sz val="12"/>
      <color theme="1"/>
      <name val="Calibri"/>
      <family val="2"/>
    </font>
    <font>
      <b/>
      <sz val="12"/>
      <color theme="0"/>
      <name val="Calibri"/>
      <family val="2"/>
    </font>
    <font>
      <b/>
      <sz val="12"/>
      <color theme="1"/>
      <name val="Calibri"/>
      <family val="2"/>
    </font>
    <font>
      <sz val="12"/>
      <color theme="0"/>
      <name val="Arial"/>
      <family val="2"/>
    </font>
    <font>
      <sz val="12"/>
      <color theme="0"/>
      <name val="Calibri"/>
      <family val="2"/>
    </font>
    <font>
      <sz val="10"/>
      <color theme="0"/>
      <name val="Calibri"/>
      <family val="2"/>
    </font>
    <font>
      <b/>
      <sz val="10"/>
      <color theme="0"/>
      <name val="Calibri"/>
      <family val="2"/>
    </font>
    <font>
      <sz val="11"/>
      <color theme="0"/>
      <name val="Calibri"/>
      <family val="2"/>
    </font>
    <font>
      <b/>
      <sz val="11"/>
      <color theme="0"/>
      <name val="Calibri"/>
      <family val="2"/>
    </font>
    <font>
      <b/>
      <sz val="22"/>
      <color theme="0"/>
      <name val="Calibri"/>
      <family val="2"/>
      <scheme val="minor"/>
    </font>
    <font>
      <sz val="12"/>
      <name val="Calibri"/>
      <family val="2"/>
      <scheme val="minor"/>
    </font>
    <font>
      <i/>
      <sz val="12"/>
      <name val="Calibri"/>
      <family val="2"/>
      <scheme val="minor"/>
    </font>
    <font>
      <sz val="14"/>
      <name val="Calibri"/>
      <family val="2"/>
      <scheme val="minor"/>
    </font>
    <font>
      <b/>
      <sz val="14"/>
      <color indexed="9"/>
      <name val="Calibri"/>
      <family val="2"/>
      <scheme val="minor"/>
    </font>
    <font>
      <sz val="12"/>
      <color theme="0"/>
      <name val="Calibri"/>
      <family val="2"/>
      <scheme val="minor"/>
    </font>
    <font>
      <sz val="14"/>
      <color theme="0"/>
      <name val="Calibri"/>
      <family val="2"/>
      <scheme val="minor"/>
    </font>
    <font>
      <b/>
      <sz val="14"/>
      <color rgb="FF666699"/>
      <name val="Calibri"/>
      <family val="2"/>
    </font>
    <font>
      <b/>
      <sz val="22"/>
      <color theme="0"/>
      <name val="Calibri"/>
      <family val="2"/>
    </font>
    <font>
      <i/>
      <sz val="14"/>
      <name val="Calibri"/>
      <family val="2"/>
      <scheme val="minor"/>
    </font>
  </fonts>
  <fills count="8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2"/>
      </patternFill>
    </fill>
    <fill>
      <patternFill patternType="solid">
        <fgColor indexed="44"/>
        <bgColor indexed="31"/>
      </patternFill>
    </fill>
    <fill>
      <patternFill patternType="solid">
        <fgColor indexed="29"/>
        <bgColor indexed="41"/>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28"/>
      </patternFill>
    </fill>
    <fill>
      <patternFill patternType="solid">
        <fgColor indexed="49"/>
        <bgColor indexed="24"/>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38"/>
      </patternFill>
    </fill>
    <fill>
      <patternFill patternType="solid">
        <fgColor indexed="53"/>
        <bgColor indexed="34"/>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33"/>
      </patternFill>
    </fill>
    <fill>
      <patternFill patternType="solid">
        <fgColor indexed="12"/>
        <bgColor indexed="39"/>
      </patternFill>
    </fill>
    <fill>
      <patternFill patternType="solid">
        <fgColor indexed="13"/>
        <bgColor indexed="51"/>
      </patternFill>
    </fill>
    <fill>
      <patternFill patternType="solid">
        <fgColor indexed="54"/>
        <bgColor indexed="36"/>
      </patternFill>
    </fill>
    <fill>
      <patternFill patternType="solid">
        <fgColor indexed="17"/>
        <bgColor indexed="57"/>
      </patternFill>
    </fill>
    <fill>
      <patternFill patternType="solid">
        <fgColor indexed="56"/>
        <bgColor indexed="62"/>
      </patternFill>
    </fill>
    <fill>
      <patternFill patternType="solid">
        <fgColor indexed="21"/>
        <bgColor indexed="30"/>
      </patternFill>
    </fill>
    <fill>
      <patternFill patternType="solid">
        <fgColor indexed="15"/>
        <bgColor indexed="35"/>
      </patternFill>
    </fill>
    <fill>
      <patternFill patternType="solid">
        <fgColor rgb="FF92D050"/>
        <bgColor indexed="64"/>
      </patternFill>
    </fill>
    <fill>
      <patternFill patternType="solid">
        <fgColor rgb="FF92D050"/>
        <bgColor indexed="36"/>
      </patternFill>
    </fill>
    <fill>
      <patternFill patternType="solid">
        <fgColor rgb="FF00B0F0"/>
        <bgColor indexed="64"/>
      </patternFill>
    </fill>
    <fill>
      <patternFill patternType="solid">
        <fgColor rgb="FF00B0F0"/>
        <bgColor indexed="36"/>
      </patternFill>
    </fill>
    <fill>
      <patternFill patternType="solid">
        <fgColor rgb="FF00B0F0"/>
        <bgColor indexed="30"/>
      </patternFill>
    </fill>
    <fill>
      <patternFill patternType="solid">
        <fgColor rgb="FFFFC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tint="0.39997558519241921"/>
        <bgColor indexed="36"/>
      </patternFill>
    </fill>
    <fill>
      <patternFill patternType="solid">
        <fgColor theme="5" tint="0.39997558519241921"/>
        <bgColor indexed="33"/>
      </patternFill>
    </fill>
    <fill>
      <patternFill patternType="solid">
        <fgColor rgb="FFFFC000"/>
        <bgColor indexed="52"/>
      </patternFill>
    </fill>
    <fill>
      <patternFill patternType="solid">
        <fgColor rgb="FF92D050"/>
        <bgColor indexed="49"/>
      </patternFill>
    </fill>
    <fill>
      <patternFill patternType="solid">
        <fgColor rgb="FFFFFF00"/>
        <bgColor indexed="51"/>
      </patternFill>
    </fill>
    <fill>
      <patternFill patternType="solid">
        <fgColor rgb="FF92D050"/>
        <bgColor indexed="33"/>
      </patternFill>
    </fill>
    <fill>
      <patternFill patternType="solid">
        <fgColor theme="8" tint="0.59999389629810485"/>
        <bgColor indexed="64"/>
      </patternFill>
    </fill>
    <fill>
      <patternFill patternType="solid">
        <fgColor theme="8" tint="0.59999389629810485"/>
        <bgColor indexed="36"/>
      </patternFill>
    </fill>
    <fill>
      <patternFill patternType="solid">
        <fgColor theme="8" tint="0.59999389629810485"/>
        <bgColor indexed="51"/>
      </patternFill>
    </fill>
    <fill>
      <patternFill patternType="solid">
        <fgColor rgb="FFFFC000"/>
        <bgColor indexed="36"/>
      </patternFill>
    </fill>
    <fill>
      <patternFill patternType="solid">
        <fgColor rgb="FFFFFF00"/>
        <bgColor indexed="36"/>
      </patternFill>
    </fill>
    <fill>
      <patternFill patternType="solid">
        <fgColor rgb="FFFF0000"/>
        <bgColor indexed="64"/>
      </patternFill>
    </fill>
    <fill>
      <patternFill patternType="solid">
        <fgColor rgb="FF283C89"/>
        <bgColor indexed="36"/>
      </patternFill>
    </fill>
    <fill>
      <patternFill patternType="solid">
        <fgColor rgb="FF283C89"/>
        <bgColor indexed="64"/>
      </patternFill>
    </fill>
    <fill>
      <patternFill patternType="solid">
        <fgColor theme="0"/>
        <bgColor indexed="64"/>
      </patternFill>
    </fill>
    <fill>
      <patternFill patternType="solid">
        <fgColor theme="0"/>
        <bgColor indexed="36"/>
      </patternFill>
    </fill>
    <fill>
      <patternFill patternType="solid">
        <fgColor theme="0"/>
        <bgColor indexed="30"/>
      </patternFill>
    </fill>
    <fill>
      <patternFill patternType="solid">
        <fgColor theme="0"/>
        <bgColor indexed="33"/>
      </patternFill>
    </fill>
    <fill>
      <patternFill patternType="solid">
        <fgColor theme="0"/>
        <bgColor indexed="60"/>
      </patternFill>
    </fill>
    <fill>
      <patternFill patternType="solid">
        <fgColor theme="0"/>
        <bgColor indexed="35"/>
      </patternFill>
    </fill>
    <fill>
      <patternFill patternType="solid">
        <fgColor theme="0"/>
        <bgColor indexed="39"/>
      </patternFill>
    </fill>
    <fill>
      <patternFill patternType="solid">
        <fgColor theme="0"/>
        <bgColor indexed="52"/>
      </patternFill>
    </fill>
    <fill>
      <patternFill patternType="solid">
        <fgColor theme="0"/>
        <bgColor indexed="51"/>
      </patternFill>
    </fill>
    <fill>
      <patternFill patternType="solid">
        <fgColor theme="0"/>
        <bgColor indexed="49"/>
      </patternFill>
    </fill>
    <fill>
      <patternFill patternType="solid">
        <fgColor theme="2"/>
        <bgColor indexed="64"/>
      </patternFill>
    </fill>
    <fill>
      <patternFill patternType="solid">
        <fgColor rgb="FFFF0000"/>
        <bgColor indexed="36"/>
      </patternFill>
    </fill>
    <fill>
      <patternFill patternType="solid">
        <fgColor theme="7"/>
        <bgColor indexed="13"/>
      </patternFill>
    </fill>
    <fill>
      <patternFill patternType="solid">
        <fgColor rgb="FF283C89"/>
        <bgColor indexed="23"/>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6"/>
        <bgColor indexed="24"/>
      </patternFill>
    </fill>
    <fill>
      <patternFill patternType="solid">
        <fgColor indexed="27"/>
        <bgColor indexed="41"/>
      </patternFill>
    </fill>
    <fill>
      <patternFill patternType="solid">
        <fgColor indexed="29"/>
        <bgColor indexed="45"/>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7"/>
        <bgColor indexed="21"/>
      </patternFill>
    </fill>
    <fill>
      <patternFill patternType="solid">
        <fgColor indexed="53"/>
        <bgColor indexed="52"/>
      </patternFill>
    </fill>
    <fill>
      <patternFill patternType="solid">
        <fgColor indexed="22"/>
        <bgColor indexed="24"/>
      </patternFill>
    </fill>
    <fill>
      <patternFill patternType="solid">
        <fgColor indexed="44"/>
        <bgColor indexed="24"/>
      </patternFill>
    </fill>
    <fill>
      <patternFill patternType="solid">
        <fgColor theme="6" tint="0.39997558519241921"/>
        <bgColor indexed="36"/>
      </patternFill>
    </fill>
    <fill>
      <patternFill patternType="solid">
        <fgColor theme="9" tint="0.39997558519241921"/>
        <bgColor indexed="36"/>
      </patternFill>
    </fill>
  </fills>
  <borders count="7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top style="thin">
        <color indexed="64"/>
      </top>
      <bottom/>
      <diagonal/>
    </border>
    <border>
      <left/>
      <right style="thin">
        <color indexed="8"/>
      </right>
      <top style="thin">
        <color indexed="64"/>
      </top>
      <bottom/>
      <diagonal/>
    </border>
    <border>
      <left style="thin">
        <color auto="1"/>
      </left>
      <right style="thin">
        <color auto="1"/>
      </right>
      <top style="thin">
        <color theme="0" tint="-0.24994659260841701"/>
      </top>
      <bottom/>
      <diagonal/>
    </border>
    <border>
      <left style="thin">
        <color auto="1"/>
      </left>
      <right style="thin">
        <color auto="1"/>
      </right>
      <top/>
      <bottom style="thin">
        <color theme="0" tint="-0.24994659260841701"/>
      </bottom>
      <diagonal/>
    </border>
    <border>
      <left style="thin">
        <color auto="1"/>
      </left>
      <right style="thin">
        <color auto="1"/>
      </right>
      <top/>
      <bottom style="thin">
        <color auto="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auto="1"/>
      </left>
      <right/>
      <top/>
      <bottom style="thin">
        <color theme="0" tint="-0.2499465926084170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8"/>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bottom style="thin">
        <color indexed="8"/>
      </bottom>
      <diagonal/>
    </border>
    <border>
      <left style="thin">
        <color indexed="64"/>
      </left>
      <right/>
      <top/>
      <bottom/>
      <diagonal/>
    </border>
  </borders>
  <cellStyleXfs count="22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9" fillId="0" borderId="2" applyNumberFormat="0" applyFill="0" applyAlignment="0" applyProtection="0"/>
    <xf numFmtId="0" fontId="10" fillId="21" borderId="3" applyNumberFormat="0" applyAlignment="0" applyProtection="0"/>
    <xf numFmtId="0" fontId="51" fillId="22" borderId="4" applyNumberFormat="0" applyAlignment="0" applyProtection="0"/>
    <xf numFmtId="0" fontId="11" fillId="7" borderId="1"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1" fillId="7" borderId="1" applyNumberFormat="0" applyAlignment="0" applyProtection="0"/>
    <xf numFmtId="0" fontId="7" fillId="3" borderId="0" applyNumberFormat="0" applyBorder="0" applyAlignment="0" applyProtection="0"/>
    <xf numFmtId="0" fontId="9" fillId="0" borderId="2" applyNumberFormat="0" applyFill="0" applyAlignment="0" applyProtection="0"/>
    <xf numFmtId="0" fontId="17" fillId="23" borderId="0" applyNumberFormat="0" applyBorder="0" applyAlignment="0" applyProtection="0"/>
    <xf numFmtId="0" fontId="17" fillId="23"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18" fillId="0" borderId="0"/>
    <xf numFmtId="0" fontId="51" fillId="22" borderId="4" applyNumberFormat="0" applyAlignment="0" applyProtection="0"/>
    <xf numFmtId="0" fontId="19" fillId="20" borderId="8" applyNumberFormat="0" applyAlignment="0" applyProtection="0"/>
    <xf numFmtId="0" fontId="13" fillId="4" borderId="0" applyNumberFormat="0" applyBorder="0" applyAlignment="0" applyProtection="0"/>
    <xf numFmtId="0" fontId="19" fillId="20" borderId="8" applyNumberFormat="0" applyAlignment="0" applyProtection="0"/>
    <xf numFmtId="164" fontId="20" fillId="24" borderId="9" applyProtection="0">
      <alignment horizontal="right" vertical="center"/>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2" fillId="0" borderId="10" applyNumberFormat="0" applyFill="0" applyAlignment="0" applyProtection="0"/>
    <xf numFmtId="0" fontId="10" fillId="21" borderId="3" applyNumberFormat="0" applyAlignment="0" applyProtection="0"/>
    <xf numFmtId="0" fontId="6" fillId="0" borderId="0" applyNumberFormat="0" applyFill="0" applyBorder="0" applyAlignment="0" applyProtection="0"/>
    <xf numFmtId="0" fontId="3" fillId="0" borderId="0"/>
    <xf numFmtId="9" fontId="51" fillId="0" borderId="0" applyFont="0" applyFill="0" applyBorder="0" applyAlignment="0" applyProtection="0"/>
    <xf numFmtId="0" fontId="2" fillId="0" borderId="0"/>
    <xf numFmtId="0" fontId="51" fillId="0" borderId="0"/>
    <xf numFmtId="0" fontId="22" fillId="0" borderId="10" applyNumberFormat="0" applyFill="0" applyAlignment="0" applyProtection="0"/>
    <xf numFmtId="0" fontId="2" fillId="0" borderId="0"/>
    <xf numFmtId="9" fontId="51" fillId="0" borderId="0" applyFont="0" applyFill="0" applyBorder="0" applyAlignment="0" applyProtection="0"/>
    <xf numFmtId="164" fontId="20" fillId="24" borderId="9" applyProtection="0">
      <alignment horizontal="right" vertical="center"/>
    </xf>
    <xf numFmtId="0" fontId="19" fillId="20" borderId="8" applyNumberFormat="0" applyAlignment="0" applyProtection="0"/>
    <xf numFmtId="0" fontId="19" fillId="20" borderId="8" applyNumberFormat="0" applyAlignment="0" applyProtection="0"/>
    <xf numFmtId="0" fontId="51" fillId="22" borderId="4" applyNumberFormat="0" applyAlignment="0" applyProtection="0"/>
    <xf numFmtId="0" fontId="11" fillId="7" borderId="1" applyNumberFormat="0" applyAlignment="0" applyProtection="0"/>
    <xf numFmtId="0" fontId="11" fillId="7" borderId="1" applyNumberFormat="0" applyAlignment="0" applyProtection="0"/>
    <xf numFmtId="0" fontId="51" fillId="22" borderId="4" applyNumberFormat="0" applyAlignment="0" applyProtection="0"/>
    <xf numFmtId="0" fontId="8" fillId="20" borderId="1" applyNumberFormat="0" applyAlignment="0" applyProtection="0"/>
    <xf numFmtId="0" fontId="8" fillId="20" borderId="1" applyNumberFormat="0" applyAlignment="0" applyProtection="0"/>
    <xf numFmtId="0" fontId="51" fillId="22" borderId="4" applyNumberFormat="0" applyAlignment="0" applyProtection="0"/>
    <xf numFmtId="0" fontId="11" fillId="7" borderId="1" applyNumberFormat="0" applyAlignment="0" applyProtection="0"/>
    <xf numFmtId="0" fontId="8" fillId="20" borderId="1" applyNumberFormat="0" applyAlignment="0" applyProtection="0"/>
    <xf numFmtId="0" fontId="8" fillId="20" borderId="1" applyNumberFormat="0" applyAlignment="0" applyProtection="0"/>
    <xf numFmtId="0" fontId="11" fillId="7" borderId="1" applyNumberFormat="0" applyAlignment="0" applyProtection="0"/>
    <xf numFmtId="0" fontId="51" fillId="22" borderId="4" applyNumberFormat="0" applyAlignment="0" applyProtection="0"/>
    <xf numFmtId="0" fontId="19" fillId="20" borderId="8" applyNumberFormat="0" applyAlignment="0" applyProtection="0"/>
    <xf numFmtId="0" fontId="19" fillId="20" borderId="8" applyNumberFormat="0" applyAlignment="0" applyProtection="0"/>
    <xf numFmtId="164" fontId="20" fillId="24" borderId="9" applyProtection="0">
      <alignment horizontal="right" vertical="center"/>
    </xf>
    <xf numFmtId="0" fontId="22" fillId="0" borderId="10" applyNumberFormat="0" applyFill="0" applyAlignment="0" applyProtection="0"/>
    <xf numFmtId="0" fontId="22" fillId="0" borderId="10" applyNumberFormat="0" applyFill="0" applyAlignment="0" applyProtection="0"/>
    <xf numFmtId="164" fontId="20" fillId="24" borderId="9" applyProtection="0">
      <alignment horizontal="right" vertical="center"/>
    </xf>
    <xf numFmtId="0" fontId="19" fillId="20" borderId="8" applyNumberFormat="0" applyAlignment="0" applyProtection="0"/>
    <xf numFmtId="0" fontId="19" fillId="20" borderId="8" applyNumberFormat="0" applyAlignment="0" applyProtection="0"/>
    <xf numFmtId="0" fontId="51" fillId="22" borderId="4" applyNumberFormat="0" applyAlignment="0" applyProtection="0"/>
    <xf numFmtId="0" fontId="11" fillId="7" borderId="1" applyNumberFormat="0" applyAlignment="0" applyProtection="0"/>
    <xf numFmtId="0" fontId="11" fillId="7" borderId="1" applyNumberFormat="0" applyAlignment="0" applyProtection="0"/>
    <xf numFmtId="0" fontId="51" fillId="22" borderId="4" applyNumberFormat="0" applyAlignment="0" applyProtection="0"/>
    <xf numFmtId="0" fontId="8" fillId="20" borderId="1" applyNumberFormat="0" applyAlignment="0" applyProtection="0"/>
    <xf numFmtId="0" fontId="8" fillId="20" borderId="1" applyNumberFormat="0" applyAlignment="0" applyProtection="0"/>
    <xf numFmtId="0" fontId="11" fillId="7" borderId="59" applyNumberFormat="0" applyAlignment="0" applyProtection="0"/>
    <xf numFmtId="0" fontId="4" fillId="71" borderId="0" applyNumberFormat="0" applyBorder="0" applyAlignment="0" applyProtection="0"/>
    <xf numFmtId="0" fontId="4" fillId="72"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11" fillId="7" borderId="59" applyNumberFormat="0" applyAlignment="0" applyProtection="0"/>
    <xf numFmtId="0" fontId="4" fillId="73" borderId="0" applyNumberFormat="0" applyBorder="0" applyAlignment="0" applyProtection="0"/>
    <xf numFmtId="0" fontId="51" fillId="22" borderId="61" applyNumberFormat="0" applyAlignment="0" applyProtection="0"/>
    <xf numFmtId="0" fontId="4" fillId="71" borderId="0" applyNumberFormat="0" applyBorder="0" applyAlignment="0" applyProtection="0"/>
    <xf numFmtId="0" fontId="4" fillId="73" borderId="0" applyNumberFormat="0" applyBorder="0" applyAlignment="0" applyProtection="0"/>
    <xf numFmtId="0" fontId="4"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6" borderId="0" applyNumberFormat="0" applyBorder="0" applyAlignment="0" applyProtection="0"/>
    <xf numFmtId="0" fontId="8" fillId="20" borderId="59" applyNumberFormat="0" applyAlignment="0" applyProtection="0"/>
    <xf numFmtId="0" fontId="5" fillId="73" borderId="0" applyNumberFormat="0" applyBorder="0" applyAlignment="0" applyProtection="0"/>
    <xf numFmtId="0" fontId="8" fillId="20" borderId="59" applyNumberFormat="0" applyAlignment="0" applyProtection="0"/>
    <xf numFmtId="0" fontId="5" fillId="74" borderId="0" applyNumberFormat="0" applyBorder="0" applyAlignment="0" applyProtection="0"/>
    <xf numFmtId="0" fontId="5" fillId="75"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8" borderId="0" applyNumberFormat="0" applyBorder="0" applyAlignment="0" applyProtection="0"/>
    <xf numFmtId="0" fontId="51" fillId="22" borderId="68" applyNumberFormat="0" applyAlignment="0" applyProtection="0"/>
    <xf numFmtId="0" fontId="11" fillId="7" borderId="64" applyNumberFormat="0" applyAlignment="0" applyProtection="0"/>
    <xf numFmtId="0" fontId="8" fillId="20" borderId="64" applyNumberFormat="0" applyAlignment="0" applyProtection="0"/>
    <xf numFmtId="0" fontId="8" fillId="20" borderId="64" applyNumberFormat="0" applyAlignment="0" applyProtection="0"/>
    <xf numFmtId="0" fontId="1" fillId="0" borderId="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8" fillId="79" borderId="59" applyNumberFormat="0" applyAlignment="0" applyProtection="0"/>
    <xf numFmtId="0" fontId="8" fillId="79" borderId="59" applyNumberFormat="0" applyAlignment="0" applyProtection="0"/>
    <xf numFmtId="0" fontId="19" fillId="79" borderId="60" applyNumberFormat="0" applyAlignment="0" applyProtection="0"/>
    <xf numFmtId="0" fontId="19" fillId="79" borderId="60" applyNumberFormat="0" applyAlignment="0" applyProtection="0"/>
    <xf numFmtId="0" fontId="51" fillId="22" borderId="61" applyNumberFormat="0" applyAlignment="0" applyProtection="0"/>
    <xf numFmtId="0" fontId="19" fillId="20" borderId="60" applyNumberFormat="0" applyAlignment="0" applyProtection="0"/>
    <xf numFmtId="0" fontId="19" fillId="20" borderId="60" applyNumberFormat="0" applyAlignment="0" applyProtection="0"/>
    <xf numFmtId="164" fontId="20" fillId="24" borderId="62" applyProtection="0">
      <alignment horizontal="right" vertical="center"/>
    </xf>
    <xf numFmtId="0" fontId="22" fillId="0" borderId="63" applyNumberFormat="0" applyFill="0" applyAlignment="0" applyProtection="0"/>
    <xf numFmtId="0" fontId="8" fillId="79" borderId="64" applyNumberFormat="0" applyAlignment="0" applyProtection="0"/>
    <xf numFmtId="0" fontId="8" fillId="79" borderId="64" applyNumberFormat="0" applyAlignment="0" applyProtection="0"/>
    <xf numFmtId="0" fontId="19" fillId="79" borderId="65" applyNumberFormat="0" applyAlignment="0" applyProtection="0"/>
    <xf numFmtId="0" fontId="19" fillId="79" borderId="65" applyNumberFormat="0" applyAlignment="0" applyProtection="0"/>
    <xf numFmtId="0" fontId="11" fillId="7" borderId="64" applyNumberFormat="0" applyAlignment="0" applyProtection="0"/>
    <xf numFmtId="0" fontId="51" fillId="22" borderId="68" applyNumberFormat="0" applyAlignment="0" applyProtection="0"/>
    <xf numFmtId="0" fontId="19" fillId="20" borderId="65" applyNumberFormat="0" applyAlignment="0" applyProtection="0"/>
    <xf numFmtId="0" fontId="19" fillId="20" borderId="65" applyNumberFormat="0" applyAlignment="0" applyProtection="0"/>
    <xf numFmtId="164" fontId="20" fillId="24" borderId="67" applyProtection="0">
      <alignment horizontal="right" vertical="center"/>
    </xf>
    <xf numFmtId="0" fontId="22" fillId="0" borderId="69" applyNumberFormat="0" applyFill="0" applyAlignment="0" applyProtection="0"/>
    <xf numFmtId="0" fontId="1" fillId="0" borderId="0"/>
    <xf numFmtId="0" fontId="22" fillId="0" borderId="69" applyNumberFormat="0" applyFill="0" applyAlignment="0" applyProtection="0"/>
    <xf numFmtId="0" fontId="1" fillId="0" borderId="0"/>
    <xf numFmtId="164" fontId="20" fillId="24" borderId="67" applyProtection="0">
      <alignment horizontal="right" vertical="center"/>
    </xf>
    <xf numFmtId="0" fontId="19" fillId="20" borderId="65" applyNumberFormat="0" applyAlignment="0" applyProtection="0"/>
    <xf numFmtId="0" fontId="19" fillId="20" borderId="65" applyNumberFormat="0" applyAlignment="0" applyProtection="0"/>
    <xf numFmtId="0" fontId="51" fillId="22" borderId="68" applyNumberFormat="0" applyAlignment="0" applyProtection="0"/>
    <xf numFmtId="0" fontId="11" fillId="7" borderId="64" applyNumberFormat="0" applyAlignment="0" applyProtection="0"/>
    <xf numFmtId="0" fontId="11" fillId="7" borderId="64" applyNumberFormat="0" applyAlignment="0" applyProtection="0"/>
    <xf numFmtId="0" fontId="51" fillId="22" borderId="68" applyNumberFormat="0" applyAlignment="0" applyProtection="0"/>
    <xf numFmtId="0" fontId="8" fillId="20" borderId="64" applyNumberFormat="0" applyAlignment="0" applyProtection="0"/>
    <xf numFmtId="0" fontId="8" fillId="20" borderId="64" applyNumberFormat="0" applyAlignment="0" applyProtection="0"/>
    <xf numFmtId="0" fontId="51" fillId="22" borderId="68" applyNumberFormat="0" applyAlignment="0" applyProtection="0"/>
    <xf numFmtId="0" fontId="11" fillId="7" borderId="64" applyNumberFormat="0" applyAlignment="0" applyProtection="0"/>
    <xf numFmtId="0" fontId="8" fillId="20" borderId="64" applyNumberFormat="0" applyAlignment="0" applyProtection="0"/>
    <xf numFmtId="0" fontId="8" fillId="20" borderId="64" applyNumberFormat="0" applyAlignment="0" applyProtection="0"/>
    <xf numFmtId="0" fontId="11" fillId="7" borderId="64" applyNumberFormat="0" applyAlignment="0" applyProtection="0"/>
    <xf numFmtId="0" fontId="51" fillId="22" borderId="68" applyNumberFormat="0" applyAlignment="0" applyProtection="0"/>
    <xf numFmtId="0" fontId="19" fillId="20" borderId="65" applyNumberFormat="0" applyAlignment="0" applyProtection="0"/>
    <xf numFmtId="0" fontId="19" fillId="20" borderId="65" applyNumberFormat="0" applyAlignment="0" applyProtection="0"/>
    <xf numFmtId="164" fontId="20" fillId="24" borderId="67" applyProtection="0">
      <alignment horizontal="right" vertical="center"/>
    </xf>
    <xf numFmtId="0" fontId="22" fillId="0" borderId="69" applyNumberFormat="0" applyFill="0" applyAlignment="0" applyProtection="0"/>
    <xf numFmtId="0" fontId="22" fillId="0" borderId="69" applyNumberFormat="0" applyFill="0" applyAlignment="0" applyProtection="0"/>
    <xf numFmtId="164" fontId="20" fillId="24" borderId="67" applyProtection="0">
      <alignment horizontal="right" vertical="center"/>
    </xf>
    <xf numFmtId="0" fontId="19" fillId="20" borderId="65" applyNumberFormat="0" applyAlignment="0" applyProtection="0"/>
    <xf numFmtId="0" fontId="19" fillId="20" borderId="65" applyNumberFormat="0" applyAlignment="0" applyProtection="0"/>
    <xf numFmtId="0" fontId="51" fillId="22" borderId="68" applyNumberFormat="0" applyAlignment="0" applyProtection="0"/>
    <xf numFmtId="0" fontId="11" fillId="7" borderId="64" applyNumberFormat="0" applyAlignment="0" applyProtection="0"/>
    <xf numFmtId="0" fontId="11" fillId="7" borderId="64" applyNumberFormat="0" applyAlignment="0" applyProtection="0"/>
    <xf numFmtId="0" fontId="51" fillId="22" borderId="68" applyNumberFormat="0" applyAlignment="0" applyProtection="0"/>
    <xf numFmtId="0" fontId="8" fillId="20" borderId="64" applyNumberFormat="0" applyAlignment="0" applyProtection="0"/>
    <xf numFmtId="0" fontId="8" fillId="20" borderId="64" applyNumberFormat="0" applyAlignment="0" applyProtection="0"/>
    <xf numFmtId="0" fontId="11" fillId="7" borderId="64" applyNumberFormat="0" applyAlignment="0" applyProtection="0"/>
    <xf numFmtId="0" fontId="11" fillId="7" borderId="64" applyNumberFormat="0" applyAlignment="0" applyProtection="0"/>
    <xf numFmtId="0" fontId="51" fillId="22" borderId="68" applyNumberFormat="0" applyAlignment="0" applyProtection="0"/>
    <xf numFmtId="0" fontId="8" fillId="20" borderId="64" applyNumberFormat="0" applyAlignment="0" applyProtection="0"/>
    <xf numFmtId="0" fontId="8" fillId="20" borderId="64" applyNumberFormat="0" applyAlignment="0" applyProtection="0"/>
    <xf numFmtId="0" fontId="8" fillId="79" borderId="64" applyNumberFormat="0" applyAlignment="0" applyProtection="0"/>
    <xf numFmtId="0" fontId="8" fillId="79" borderId="64" applyNumberFormat="0" applyAlignment="0" applyProtection="0"/>
    <xf numFmtId="0" fontId="19" fillId="79" borderId="65" applyNumberFormat="0" applyAlignment="0" applyProtection="0"/>
    <xf numFmtId="0" fontId="19" fillId="79" borderId="65" applyNumberFormat="0" applyAlignment="0" applyProtection="0"/>
    <xf numFmtId="0" fontId="51" fillId="22" borderId="68" applyNumberFormat="0" applyAlignment="0" applyProtection="0"/>
    <xf numFmtId="0" fontId="19" fillId="20" borderId="65" applyNumberFormat="0" applyAlignment="0" applyProtection="0"/>
    <xf numFmtId="0" fontId="19" fillId="20" borderId="65" applyNumberFormat="0" applyAlignment="0" applyProtection="0"/>
    <xf numFmtId="164" fontId="20" fillId="24" borderId="67" applyProtection="0">
      <alignment horizontal="right" vertical="center"/>
    </xf>
    <xf numFmtId="0" fontId="22" fillId="0" borderId="69" applyNumberFormat="0" applyFill="0" applyAlignment="0" applyProtection="0"/>
  </cellStyleXfs>
  <cellXfs count="753">
    <xf numFmtId="0" fontId="0" fillId="0" borderId="0" xfId="0"/>
    <xf numFmtId="0" fontId="23" fillId="0" borderId="0" xfId="63" applyFont="1" applyAlignment="1">
      <alignment vertical="center"/>
    </xf>
    <xf numFmtId="0" fontId="23" fillId="0" borderId="0" xfId="63" applyFont="1" applyAlignment="1">
      <alignment horizontal="left" vertical="center"/>
    </xf>
    <xf numFmtId="0" fontId="23" fillId="0" borderId="11" xfId="67" applyFont="1" applyFill="1" applyBorder="1" applyAlignment="1">
      <alignment horizontal="left" vertical="center"/>
    </xf>
    <xf numFmtId="49" fontId="23" fillId="0" borderId="0" xfId="67" applyNumberFormat="1" applyFont="1" applyFill="1" applyBorder="1" applyAlignment="1">
      <alignment horizontal="left" vertical="center"/>
    </xf>
    <xf numFmtId="0" fontId="23" fillId="0" borderId="0" xfId="67" applyFont="1" applyFill="1" applyAlignment="1">
      <alignment horizontal="left" vertical="center"/>
    </xf>
    <xf numFmtId="0" fontId="23" fillId="0" borderId="0" xfId="63" applyFont="1" applyBorder="1" applyAlignment="1">
      <alignment vertical="center"/>
    </xf>
    <xf numFmtId="0" fontId="24" fillId="0" borderId="0" xfId="63" applyFont="1" applyBorder="1" applyAlignment="1">
      <alignment horizontal="center" vertical="center" textRotation="90"/>
    </xf>
    <xf numFmtId="0" fontId="25" fillId="0" borderId="0" xfId="63" applyFont="1" applyBorder="1" applyAlignment="1">
      <alignment vertical="center"/>
    </xf>
    <xf numFmtId="0" fontId="23" fillId="0" borderId="9" xfId="63" applyFont="1" applyBorder="1" applyAlignment="1">
      <alignment horizontal="left" vertical="center"/>
    </xf>
    <xf numFmtId="0" fontId="26" fillId="25" borderId="0" xfId="63" applyFont="1" applyFill="1" applyBorder="1" applyAlignment="1">
      <alignment horizontal="left" vertical="center"/>
    </xf>
    <xf numFmtId="0" fontId="27" fillId="26" borderId="0" xfId="63" applyFont="1" applyFill="1" applyBorder="1" applyAlignment="1">
      <alignment horizontal="left" vertical="center"/>
    </xf>
    <xf numFmtId="0" fontId="28" fillId="27" borderId="0" xfId="63" applyFont="1" applyFill="1" applyBorder="1" applyAlignment="1">
      <alignment horizontal="left" vertical="center"/>
    </xf>
    <xf numFmtId="0" fontId="23" fillId="27" borderId="0" xfId="63" applyFont="1" applyFill="1" applyBorder="1" applyAlignment="1">
      <alignment horizontal="left" vertical="center"/>
    </xf>
    <xf numFmtId="0" fontId="27" fillId="18" borderId="0" xfId="63" applyFont="1" applyFill="1" applyBorder="1" applyAlignment="1">
      <alignment horizontal="left" vertical="center"/>
    </xf>
    <xf numFmtId="0" fontId="23" fillId="0" borderId="0" xfId="63" applyFont="1" applyBorder="1" applyAlignment="1">
      <alignment horizontal="left" vertical="center"/>
    </xf>
    <xf numFmtId="0" fontId="23" fillId="0" borderId="11" xfId="67" applyNumberFormat="1" applyFont="1" applyFill="1" applyBorder="1" applyAlignment="1">
      <alignment horizontal="left" vertical="center"/>
    </xf>
    <xf numFmtId="0" fontId="23" fillId="0" borderId="0" xfId="67" applyNumberFormat="1" applyFont="1" applyFill="1" applyAlignment="1">
      <alignment horizontal="left" vertical="center"/>
    </xf>
    <xf numFmtId="0" fontId="23" fillId="0" borderId="9" xfId="63" applyFont="1" applyBorder="1" applyAlignment="1">
      <alignment vertical="center"/>
    </xf>
    <xf numFmtId="0" fontId="27" fillId="20" borderId="0" xfId="63" applyFont="1" applyFill="1" applyBorder="1" applyAlignment="1">
      <alignment horizontal="left" vertical="center"/>
    </xf>
    <xf numFmtId="0" fontId="29" fillId="0" borderId="0" xfId="63" applyFont="1" applyBorder="1" applyAlignment="1">
      <alignment vertical="center"/>
    </xf>
    <xf numFmtId="0" fontId="27" fillId="29" borderId="0" xfId="63" applyFont="1" applyFill="1" applyBorder="1" applyAlignment="1">
      <alignment horizontal="left" vertical="center"/>
    </xf>
    <xf numFmtId="0" fontId="23" fillId="0" borderId="12" xfId="63" applyFont="1" applyBorder="1" applyAlignment="1">
      <alignment vertical="center"/>
    </xf>
    <xf numFmtId="0" fontId="23" fillId="0" borderId="13" xfId="63" applyFont="1" applyBorder="1" applyAlignment="1">
      <alignment vertical="center"/>
    </xf>
    <xf numFmtId="0" fontId="23" fillId="0" borderId="14" xfId="63" applyFont="1" applyBorder="1" applyAlignment="1">
      <alignment vertical="center"/>
    </xf>
    <xf numFmtId="0" fontId="26" fillId="20" borderId="0" xfId="63" applyFont="1" applyFill="1" applyBorder="1" applyAlignment="1">
      <alignment horizontal="left" vertical="center"/>
    </xf>
    <xf numFmtId="0" fontId="23" fillId="0" borderId="11" xfId="63" applyFont="1" applyBorder="1" applyAlignment="1">
      <alignment vertical="center"/>
    </xf>
    <xf numFmtId="0" fontId="23" fillId="0" borderId="15" xfId="63" applyFont="1" applyBorder="1" applyAlignment="1">
      <alignment vertical="center"/>
    </xf>
    <xf numFmtId="0" fontId="23" fillId="0" borderId="11" xfId="63" applyFont="1" applyBorder="1" applyAlignment="1">
      <alignment horizontal="right" vertical="center"/>
    </xf>
    <xf numFmtId="0" fontId="23" fillId="0" borderId="0" xfId="63" applyFont="1" applyFill="1" applyBorder="1" applyAlignment="1">
      <alignment vertical="center"/>
    </xf>
    <xf numFmtId="0" fontId="23" fillId="0" borderId="0" xfId="63" applyFont="1" applyBorder="1" applyAlignment="1">
      <alignment horizontal="center" vertical="center"/>
    </xf>
    <xf numFmtId="0" fontId="26" fillId="0" borderId="0" xfId="63" applyFont="1" applyFill="1" applyBorder="1" applyAlignment="1">
      <alignment vertical="center"/>
    </xf>
    <xf numFmtId="0" fontId="23" fillId="0" borderId="11" xfId="63" applyFont="1" applyBorder="1" applyAlignment="1">
      <alignment horizontal="center" vertical="center"/>
    </xf>
    <xf numFmtId="0" fontId="23" fillId="0" borderId="0" xfId="63" applyFont="1" applyBorder="1" applyAlignment="1">
      <alignment horizontal="right" vertical="center"/>
    </xf>
    <xf numFmtId="165" fontId="28" fillId="0" borderId="0" xfId="63" applyNumberFormat="1" applyFont="1" applyFill="1" applyBorder="1" applyAlignment="1" applyProtection="1">
      <alignment vertical="center"/>
      <protection locked="0"/>
    </xf>
    <xf numFmtId="0" fontId="23" fillId="0" borderId="16" xfId="63" applyFont="1" applyBorder="1" applyAlignment="1">
      <alignment vertical="center"/>
    </xf>
    <xf numFmtId="0" fontId="23" fillId="0" borderId="18" xfId="63" applyFont="1" applyBorder="1" applyAlignment="1">
      <alignment vertical="center"/>
    </xf>
    <xf numFmtId="0" fontId="28" fillId="18" borderId="0" xfId="63" applyFont="1" applyFill="1" applyBorder="1" applyAlignment="1">
      <alignment horizontal="left" vertical="center"/>
    </xf>
    <xf numFmtId="2" fontId="23" fillId="0" borderId="0" xfId="63" applyNumberFormat="1" applyFont="1" applyBorder="1" applyAlignment="1">
      <alignment horizontal="left" vertical="center"/>
    </xf>
    <xf numFmtId="0" fontId="23" fillId="0" borderId="0" xfId="63" applyFont="1" applyBorder="1" applyAlignment="1">
      <alignment vertical="center" wrapText="1"/>
    </xf>
    <xf numFmtId="0" fontId="23" fillId="0" borderId="0" xfId="63" applyFont="1" applyAlignment="1">
      <alignment vertical="center" wrapText="1"/>
    </xf>
    <xf numFmtId="0" fontId="33" fillId="0" borderId="0" xfId="63" applyFont="1" applyBorder="1" applyAlignment="1"/>
    <xf numFmtId="0" fontId="26" fillId="0" borderId="0" xfId="63" applyFont="1" applyBorder="1" applyAlignment="1">
      <alignment horizontal="center" vertical="center"/>
    </xf>
    <xf numFmtId="0" fontId="34" fillId="0" borderId="0" xfId="63" applyFont="1" applyFill="1" applyBorder="1" applyAlignment="1">
      <alignment horizontal="left" vertical="center" wrapText="1"/>
    </xf>
    <xf numFmtId="0" fontId="23" fillId="0" borderId="0" xfId="63" applyFont="1" applyAlignment="1">
      <alignment horizontal="left" vertical="center" wrapText="1"/>
    </xf>
    <xf numFmtId="0" fontId="23" fillId="0" borderId="11" xfId="67" applyNumberFormat="1" applyFont="1" applyFill="1" applyBorder="1" applyAlignment="1">
      <alignment horizontal="left" vertical="center" wrapText="1"/>
    </xf>
    <xf numFmtId="49" fontId="23" fillId="0" borderId="0" xfId="67" applyNumberFormat="1" applyFont="1" applyFill="1" applyBorder="1" applyAlignment="1">
      <alignment horizontal="left" vertical="center" wrapText="1"/>
    </xf>
    <xf numFmtId="0" fontId="23" fillId="0" borderId="0" xfId="67" applyNumberFormat="1" applyFont="1" applyFill="1" applyAlignment="1">
      <alignment horizontal="left" vertical="center" wrapText="1"/>
    </xf>
    <xf numFmtId="0" fontId="34" fillId="0" borderId="0" xfId="63" applyFont="1" applyBorder="1" applyAlignment="1">
      <alignment vertical="center"/>
    </xf>
    <xf numFmtId="0" fontId="35" fillId="0" borderId="0" xfId="63" applyFont="1" applyBorder="1" applyAlignment="1">
      <alignment vertical="center"/>
    </xf>
    <xf numFmtId="0" fontId="34" fillId="0" borderId="19" xfId="63" applyFont="1" applyBorder="1" applyAlignment="1">
      <alignment vertical="center"/>
    </xf>
    <xf numFmtId="0" fontId="34" fillId="0" borderId="20" xfId="63" applyFont="1" applyBorder="1" applyAlignment="1">
      <alignment vertical="center"/>
    </xf>
    <xf numFmtId="10" fontId="34" fillId="0" borderId="21" xfId="63" applyNumberFormat="1" applyFont="1" applyBorder="1" applyAlignment="1">
      <alignment horizontal="center" vertical="center"/>
    </xf>
    <xf numFmtId="10" fontId="37" fillId="28" borderId="9" xfId="63" applyNumberFormat="1" applyFont="1" applyFill="1" applyBorder="1" applyAlignment="1">
      <alignment horizontal="center" vertical="center" wrapText="1"/>
    </xf>
    <xf numFmtId="0" fontId="36" fillId="0" borderId="9" xfId="63" applyFont="1" applyBorder="1" applyAlignment="1">
      <alignment horizontal="center" vertical="center"/>
    </xf>
    <xf numFmtId="0" fontId="34" fillId="0" borderId="15" xfId="63" applyFont="1" applyBorder="1" applyAlignment="1">
      <alignment vertical="center"/>
    </xf>
    <xf numFmtId="0" fontId="34" fillId="0" borderId="0" xfId="63" applyFont="1" applyAlignment="1">
      <alignment vertical="center"/>
    </xf>
    <xf numFmtId="9" fontId="37" fillId="30" borderId="0" xfId="63" applyNumberFormat="1" applyFont="1" applyFill="1" applyBorder="1" applyAlignment="1">
      <alignment horizontal="center" vertical="center" wrapText="1"/>
    </xf>
    <xf numFmtId="0" fontId="34" fillId="0" borderId="0" xfId="63" applyFont="1" applyAlignment="1">
      <alignment horizontal="left" vertical="center"/>
    </xf>
    <xf numFmtId="0" fontId="34" fillId="0" borderId="11" xfId="67" applyNumberFormat="1" applyFont="1" applyFill="1" applyBorder="1" applyAlignment="1">
      <alignment horizontal="left" vertical="center"/>
    </xf>
    <xf numFmtId="49" fontId="34" fillId="0" borderId="0" xfId="67" applyNumberFormat="1" applyFont="1" applyFill="1" applyBorder="1" applyAlignment="1">
      <alignment horizontal="left" vertical="center"/>
    </xf>
    <xf numFmtId="0" fontId="34" fillId="0" borderId="0" xfId="67" applyNumberFormat="1" applyFont="1" applyFill="1" applyAlignment="1">
      <alignment horizontal="left" vertical="center"/>
    </xf>
    <xf numFmtId="0" fontId="35" fillId="0" borderId="0" xfId="63" applyFont="1" applyFill="1" applyBorder="1" applyAlignment="1">
      <alignment vertical="center"/>
    </xf>
    <xf numFmtId="0" fontId="34" fillId="0" borderId="19" xfId="63" applyFont="1" applyFill="1" applyBorder="1" applyAlignment="1">
      <alignment vertical="center"/>
    </xf>
    <xf numFmtId="0" fontId="34" fillId="0" borderId="20" xfId="63" applyFont="1" applyFill="1" applyBorder="1" applyAlignment="1">
      <alignment vertical="center"/>
    </xf>
    <xf numFmtId="10" fontId="37" fillId="0" borderId="20" xfId="63" applyNumberFormat="1" applyFont="1" applyFill="1" applyBorder="1" applyAlignment="1">
      <alignment horizontal="center" vertical="center" wrapText="1"/>
    </xf>
    <xf numFmtId="10" fontId="37" fillId="0" borderId="0" xfId="63" applyNumberFormat="1" applyFont="1" applyFill="1" applyBorder="1" applyAlignment="1">
      <alignment horizontal="center" vertical="center" wrapText="1"/>
    </xf>
    <xf numFmtId="0" fontId="38" fillId="0" borderId="0" xfId="63" applyFont="1" applyBorder="1" applyAlignment="1">
      <alignment vertical="center"/>
    </xf>
    <xf numFmtId="0" fontId="34" fillId="0" borderId="22" xfId="63" applyFont="1" applyBorder="1" applyAlignment="1">
      <alignment vertical="center"/>
    </xf>
    <xf numFmtId="10" fontId="36" fillId="0" borderId="22" xfId="63" applyNumberFormat="1" applyFont="1" applyBorder="1" applyAlignment="1">
      <alignment horizontal="center" vertical="center"/>
    </xf>
    <xf numFmtId="10" fontId="34" fillId="0" borderId="9" xfId="63" applyNumberFormat="1" applyFont="1" applyBorder="1" applyAlignment="1">
      <alignment horizontal="center" vertical="center"/>
    </xf>
    <xf numFmtId="10" fontId="36" fillId="0" borderId="22" xfId="63" applyNumberFormat="1" applyFont="1" applyFill="1" applyBorder="1" applyAlignment="1">
      <alignment horizontal="center" vertical="center"/>
    </xf>
    <xf numFmtId="0" fontId="34" fillId="0" borderId="0" xfId="63" applyFont="1" applyBorder="1" applyAlignment="1" applyProtection="1">
      <alignment vertical="center"/>
      <protection locked="0"/>
    </xf>
    <xf numFmtId="0" fontId="23" fillId="0" borderId="19" xfId="63" applyFont="1" applyBorder="1" applyAlignment="1">
      <alignment vertical="center"/>
    </xf>
    <xf numFmtId="10" fontId="34" fillId="0" borderId="22" xfId="63" applyNumberFormat="1" applyFont="1" applyBorder="1" applyAlignment="1">
      <alignment horizontal="center" vertical="center"/>
    </xf>
    <xf numFmtId="10" fontId="26" fillId="0" borderId="22" xfId="63" applyNumberFormat="1" applyFont="1" applyFill="1" applyBorder="1" applyAlignment="1">
      <alignment horizontal="center" vertical="center"/>
    </xf>
    <xf numFmtId="9" fontId="37" fillId="0" borderId="0" xfId="63" applyNumberFormat="1" applyFont="1" applyFill="1" applyBorder="1" applyAlignment="1">
      <alignment horizontal="center" vertical="center" wrapText="1"/>
    </xf>
    <xf numFmtId="0" fontId="23" fillId="0" borderId="22" xfId="63" applyFont="1" applyBorder="1" applyAlignment="1">
      <alignment vertical="center"/>
    </xf>
    <xf numFmtId="0" fontId="34" fillId="0" borderId="11" xfId="63" applyFont="1" applyBorder="1" applyAlignment="1">
      <alignment vertical="center"/>
    </xf>
    <xf numFmtId="0" fontId="39" fillId="28" borderId="22" xfId="63" applyFont="1" applyFill="1" applyBorder="1" applyAlignment="1">
      <alignment horizontal="center" vertical="center" wrapText="1"/>
    </xf>
    <xf numFmtId="9" fontId="36" fillId="0" borderId="11" xfId="63" applyNumberFormat="1" applyFont="1" applyFill="1" applyBorder="1" applyAlignment="1">
      <alignment vertical="center"/>
    </xf>
    <xf numFmtId="9" fontId="36" fillId="0" borderId="0" xfId="63" applyNumberFormat="1" applyFont="1" applyFill="1" applyBorder="1" applyAlignment="1">
      <alignment vertical="center"/>
    </xf>
    <xf numFmtId="9" fontId="36" fillId="0" borderId="15" xfId="63" applyNumberFormat="1" applyFont="1" applyFill="1" applyBorder="1" applyAlignment="1">
      <alignment vertical="center"/>
    </xf>
    <xf numFmtId="9" fontId="36" fillId="0" borderId="0" xfId="63" applyNumberFormat="1" applyFont="1" applyFill="1" applyBorder="1" applyAlignment="1">
      <alignment vertical="center" wrapText="1"/>
    </xf>
    <xf numFmtId="0" fontId="34" fillId="0" borderId="0" xfId="63" applyFont="1" applyFill="1" applyBorder="1" applyAlignment="1">
      <alignment vertical="center"/>
    </xf>
    <xf numFmtId="0" fontId="31" fillId="0" borderId="17" xfId="63" applyFont="1" applyFill="1" applyBorder="1" applyAlignment="1">
      <alignment horizontal="left" vertical="center" wrapText="1"/>
    </xf>
    <xf numFmtId="0" fontId="31" fillId="0" borderId="16" xfId="63" applyFont="1" applyFill="1" applyBorder="1" applyAlignment="1">
      <alignment horizontal="left" vertical="center" wrapText="1"/>
    </xf>
    <xf numFmtId="0" fontId="39" fillId="0" borderId="16" xfId="63" applyFont="1" applyFill="1" applyBorder="1" applyAlignment="1">
      <alignment horizontal="center" vertical="center" wrapText="1"/>
    </xf>
    <xf numFmtId="9" fontId="36" fillId="0" borderId="16" xfId="63" applyNumberFormat="1" applyFont="1" applyFill="1" applyBorder="1" applyAlignment="1">
      <alignment horizontal="left" vertical="center" wrapText="1" indent="1"/>
    </xf>
    <xf numFmtId="9" fontId="36" fillId="0" borderId="18" xfId="63" applyNumberFormat="1" applyFont="1" applyFill="1" applyBorder="1" applyAlignment="1">
      <alignment horizontal="left" vertical="center" wrapText="1" indent="1"/>
    </xf>
    <xf numFmtId="9" fontId="36" fillId="0" borderId="0" xfId="63" applyNumberFormat="1" applyFont="1" applyFill="1" applyBorder="1" applyAlignment="1">
      <alignment horizontal="left" vertical="center" wrapText="1" indent="1"/>
    </xf>
    <xf numFmtId="0" fontId="34" fillId="0" borderId="0" xfId="63" applyFont="1" applyFill="1" applyAlignment="1">
      <alignment vertical="center"/>
    </xf>
    <xf numFmtId="0" fontId="34" fillId="0" borderId="0" xfId="63" applyFont="1" applyFill="1" applyAlignment="1">
      <alignment horizontal="left" vertical="center"/>
    </xf>
    <xf numFmtId="0" fontId="40" fillId="0" borderId="0" xfId="0" applyFont="1" applyBorder="1"/>
    <xf numFmtId="0" fontId="40" fillId="0" borderId="0" xfId="0" applyFont="1" applyBorder="1" applyAlignment="1">
      <alignment horizontal="center" vertical="center"/>
    </xf>
    <xf numFmtId="0" fontId="40" fillId="0" borderId="0" xfId="0" applyFont="1" applyBorder="1" applyAlignment="1">
      <alignment vertical="top"/>
    </xf>
    <xf numFmtId="0" fontId="34" fillId="0" borderId="0" xfId="65" applyFont="1" applyBorder="1"/>
    <xf numFmtId="0" fontId="34" fillId="0" borderId="0" xfId="65" applyFont="1" applyBorder="1" applyAlignment="1">
      <alignment horizontal="center"/>
    </xf>
    <xf numFmtId="0" fontId="34" fillId="0" borderId="0" xfId="65" applyFont="1" applyBorder="1" applyAlignment="1">
      <alignment horizontal="center" vertical="center"/>
    </xf>
    <xf numFmtId="0" fontId="37" fillId="0" borderId="0" xfId="0" applyNumberFormat="1"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0" borderId="0" xfId="0" applyFont="1" applyFill="1" applyBorder="1" applyAlignment="1" applyProtection="1">
      <alignment horizontal="center" wrapText="1"/>
    </xf>
    <xf numFmtId="10" fontId="42" fillId="0" borderId="0" xfId="0" applyNumberFormat="1" applyFont="1" applyBorder="1" applyAlignment="1" applyProtection="1">
      <alignment horizontal="center" vertical="center" wrapText="1"/>
    </xf>
    <xf numFmtId="0" fontId="42" fillId="0" borderId="0" xfId="0" applyNumberFormat="1" applyFont="1" applyBorder="1" applyAlignment="1" applyProtection="1">
      <alignment horizontal="center" vertical="center" wrapText="1"/>
    </xf>
    <xf numFmtId="10" fontId="43" fillId="0" borderId="0" xfId="0" applyNumberFormat="1" applyFont="1" applyBorder="1" applyAlignment="1" applyProtection="1">
      <alignment horizontal="center" vertical="center" wrapText="1"/>
    </xf>
    <xf numFmtId="0" fontId="36" fillId="0" borderId="0" xfId="0" applyFont="1" applyFill="1" applyBorder="1" applyAlignment="1" applyProtection="1">
      <alignment horizontal="left" wrapText="1"/>
    </xf>
    <xf numFmtId="0" fontId="40" fillId="0" borderId="0" xfId="0" applyFont="1" applyFill="1" applyBorder="1"/>
    <xf numFmtId="0" fontId="40" fillId="0" borderId="0" xfId="0" applyFont="1" applyFill="1" applyBorder="1" applyAlignment="1">
      <alignment horizontal="center"/>
    </xf>
    <xf numFmtId="0" fontId="36" fillId="0" borderId="0" xfId="0" applyNumberFormat="1" applyFont="1" applyFill="1" applyBorder="1" applyAlignment="1" applyProtection="1">
      <alignment horizontal="center" vertical="center" wrapText="1"/>
    </xf>
    <xf numFmtId="0" fontId="36" fillId="0" borderId="0" xfId="0" applyNumberFormat="1" applyFont="1" applyFill="1" applyBorder="1" applyAlignment="1" applyProtection="1">
      <alignment horizontal="left" wrapText="1"/>
    </xf>
    <xf numFmtId="0" fontId="36" fillId="0" borderId="0" xfId="0" applyNumberFormat="1" applyFont="1" applyFill="1" applyBorder="1" applyAlignment="1" applyProtection="1">
      <alignment vertical="top" wrapText="1"/>
    </xf>
    <xf numFmtId="0" fontId="40" fillId="0" borderId="0" xfId="0" applyFont="1" applyFill="1" applyBorder="1" applyAlignment="1">
      <alignment horizontal="center" vertical="center"/>
    </xf>
    <xf numFmtId="0" fontId="40" fillId="0" borderId="0" xfId="0" applyFont="1" applyFill="1" applyBorder="1" applyAlignment="1"/>
    <xf numFmtId="0" fontId="40" fillId="0" borderId="0" xfId="0" applyFont="1" applyBorder="1" applyAlignment="1">
      <alignment vertical="center"/>
    </xf>
    <xf numFmtId="0" fontId="37" fillId="28" borderId="0" xfId="0" applyNumberFormat="1" applyFont="1" applyFill="1" applyBorder="1" applyAlignment="1" applyProtection="1">
      <alignment vertical="center" wrapText="1"/>
    </xf>
    <xf numFmtId="0" fontId="34" fillId="0" borderId="0" xfId="0" applyNumberFormat="1" applyFont="1" applyFill="1" applyBorder="1" applyAlignment="1" applyProtection="1">
      <alignment vertical="center" wrapText="1"/>
    </xf>
    <xf numFmtId="0" fontId="46" fillId="0" borderId="0" xfId="0" applyFont="1" applyBorder="1" applyAlignment="1" applyProtection="1">
      <alignment horizontal="center" vertical="center" wrapText="1"/>
    </xf>
    <xf numFmtId="10" fontId="46" fillId="0" borderId="0" xfId="0" applyNumberFormat="1" applyFont="1" applyBorder="1" applyAlignment="1" applyProtection="1">
      <alignment horizontal="center" vertical="center" wrapText="1"/>
    </xf>
    <xf numFmtId="0" fontId="46" fillId="0" borderId="0" xfId="0" applyFont="1" applyBorder="1" applyAlignment="1" applyProtection="1">
      <alignment horizontal="center" vertical="center"/>
    </xf>
    <xf numFmtId="0" fontId="47" fillId="0" borderId="0" xfId="0" applyNumberFormat="1" applyFont="1" applyBorder="1" applyAlignment="1" applyProtection="1">
      <alignment horizontal="center" vertical="center"/>
    </xf>
    <xf numFmtId="10" fontId="46" fillId="0" borderId="0" xfId="0" applyNumberFormat="1" applyFont="1" applyBorder="1" applyAlignment="1" applyProtection="1">
      <alignment horizontal="center" vertical="center"/>
    </xf>
    <xf numFmtId="0" fontId="46" fillId="0" borderId="0" xfId="0" applyFont="1" applyBorder="1" applyAlignment="1" applyProtection="1">
      <alignment horizontal="justify" vertical="center" wrapText="1"/>
    </xf>
    <xf numFmtId="0" fontId="40" fillId="31" borderId="0" xfId="0" applyFont="1" applyFill="1" applyBorder="1" applyAlignment="1">
      <alignment vertical="center"/>
    </xf>
    <xf numFmtId="0" fontId="40" fillId="32" borderId="0" xfId="0" applyFont="1" applyFill="1" applyBorder="1" applyAlignment="1">
      <alignment vertical="center"/>
    </xf>
    <xf numFmtId="0" fontId="34" fillId="0" borderId="0" xfId="0" applyNumberFormat="1" applyFont="1" applyFill="1" applyBorder="1" applyAlignment="1" applyProtection="1">
      <alignment horizontal="center" wrapText="1"/>
    </xf>
    <xf numFmtId="0" fontId="36" fillId="0" borderId="0" xfId="0" applyNumberFormat="1" applyFont="1" applyFill="1" applyBorder="1" applyAlignment="1" applyProtection="1">
      <alignment horizontal="center" wrapText="1"/>
    </xf>
    <xf numFmtId="0" fontId="46" fillId="0" borderId="0" xfId="0" applyFont="1" applyBorder="1" applyAlignment="1" applyProtection="1">
      <alignment horizontal="center" wrapText="1"/>
    </xf>
    <xf numFmtId="10" fontId="46" fillId="0" borderId="0" xfId="0" applyNumberFormat="1" applyFont="1" applyBorder="1" applyAlignment="1" applyProtection="1">
      <alignment horizontal="center" wrapText="1"/>
    </xf>
    <xf numFmtId="0" fontId="46" fillId="0" borderId="0" xfId="0" applyFont="1" applyBorder="1" applyAlignment="1" applyProtection="1">
      <alignment horizontal="center"/>
    </xf>
    <xf numFmtId="0" fontId="47" fillId="0" borderId="0" xfId="0" applyNumberFormat="1" applyFont="1" applyBorder="1" applyAlignment="1" applyProtection="1">
      <alignment horizontal="center"/>
    </xf>
    <xf numFmtId="10" fontId="46" fillId="0" borderId="0" xfId="0" applyNumberFormat="1" applyFont="1" applyBorder="1" applyAlignment="1" applyProtection="1">
      <alignment horizontal="center"/>
    </xf>
    <xf numFmtId="0" fontId="46" fillId="0" borderId="0" xfId="0" applyFont="1" applyBorder="1" applyAlignment="1" applyProtection="1">
      <alignment horizontal="justify" wrapText="1"/>
    </xf>
    <xf numFmtId="0" fontId="40" fillId="0" borderId="0" xfId="0" applyFont="1" applyBorder="1" applyAlignment="1"/>
    <xf numFmtId="0" fontId="40" fillId="0" borderId="0" xfId="0" applyNumberFormat="1" applyFont="1" applyFill="1" applyBorder="1" applyAlignment="1" applyProtection="1">
      <alignment vertical="center" wrapText="1"/>
    </xf>
    <xf numFmtId="0" fontId="34" fillId="0" borderId="0" xfId="0" applyNumberFormat="1" applyFont="1" applyFill="1" applyBorder="1" applyAlignment="1" applyProtection="1">
      <alignment horizontal="center" vertical="center" wrapText="1"/>
    </xf>
    <xf numFmtId="0" fontId="34" fillId="0" borderId="0" xfId="65" applyFont="1" applyBorder="1" applyAlignment="1">
      <alignment vertical="center"/>
    </xf>
    <xf numFmtId="0" fontId="36" fillId="0" borderId="0" xfId="65" applyNumberFormat="1" applyFont="1" applyFill="1" applyBorder="1" applyAlignment="1" applyProtection="1">
      <alignment wrapText="1"/>
    </xf>
    <xf numFmtId="0" fontId="48" fillId="0" borderId="0" xfId="65" applyNumberFormat="1" applyFont="1" applyFill="1" applyBorder="1" applyAlignment="1" applyProtection="1">
      <alignment horizontal="left" vertical="center" wrapText="1"/>
    </xf>
    <xf numFmtId="0" fontId="34" fillId="0" borderId="0" xfId="65" applyNumberFormat="1" applyFont="1" applyFill="1" applyBorder="1" applyAlignment="1" applyProtection="1">
      <alignment vertical="center" wrapText="1"/>
    </xf>
    <xf numFmtId="0" fontId="40" fillId="17" borderId="0" xfId="0" applyFont="1" applyFill="1" applyBorder="1" applyAlignment="1"/>
    <xf numFmtId="0" fontId="34" fillId="0" borderId="0" xfId="65" applyNumberFormat="1" applyFont="1" applyFill="1" applyBorder="1" applyAlignment="1" applyProtection="1">
      <alignment horizontal="center" wrapText="1"/>
    </xf>
    <xf numFmtId="0" fontId="34" fillId="0" borderId="0" xfId="65" applyFont="1" applyBorder="1" applyAlignment="1"/>
    <xf numFmtId="0" fontId="36" fillId="0" borderId="0" xfId="65" applyNumberFormat="1" applyFont="1" applyFill="1" applyBorder="1" applyAlignment="1" applyProtection="1"/>
    <xf numFmtId="0" fontId="36" fillId="0" borderId="0" xfId="0" applyNumberFormat="1" applyFont="1" applyFill="1" applyBorder="1" applyAlignment="1" applyProtection="1">
      <alignment wrapText="1"/>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26" borderId="0" xfId="0" applyFont="1" applyFill="1" applyBorder="1" applyAlignment="1">
      <alignment vertical="center"/>
    </xf>
    <xf numFmtId="0" fontId="40" fillId="27" borderId="0" xfId="0" applyFont="1" applyFill="1" applyBorder="1" applyAlignment="1">
      <alignment vertical="center"/>
    </xf>
    <xf numFmtId="0" fontId="23" fillId="0" borderId="0" xfId="0" applyNumberFormat="1" applyFont="1" applyFill="1" applyBorder="1" applyAlignment="1" applyProtection="1">
      <alignment vertical="center" wrapText="1"/>
    </xf>
    <xf numFmtId="0" fontId="46" fillId="0" borderId="0" xfId="0" applyNumberFormat="1" applyFont="1" applyBorder="1" applyAlignment="1" applyProtection="1">
      <alignment horizontal="center" wrapText="1"/>
    </xf>
    <xf numFmtId="0" fontId="34" fillId="0" borderId="0" xfId="0" applyNumberFormat="1" applyFont="1" applyFill="1" applyBorder="1" applyAlignment="1" applyProtection="1">
      <alignment wrapText="1"/>
    </xf>
    <xf numFmtId="0" fontId="34" fillId="32" borderId="0" xfId="0" applyNumberFormat="1" applyFont="1" applyFill="1" applyBorder="1" applyAlignment="1" applyProtection="1">
      <alignment horizontal="center" vertical="center" wrapText="1"/>
    </xf>
    <xf numFmtId="0" fontId="42" fillId="0" borderId="0" xfId="0" applyFont="1" applyBorder="1" applyAlignment="1" applyProtection="1">
      <alignment horizontal="center" wrapText="1"/>
    </xf>
    <xf numFmtId="10" fontId="42" fillId="0" borderId="0" xfId="0" applyNumberFormat="1" applyFont="1" applyBorder="1" applyAlignment="1" applyProtection="1">
      <alignment horizontal="center" wrapText="1"/>
    </xf>
    <xf numFmtId="0" fontId="34" fillId="27" borderId="0" xfId="0" applyNumberFormat="1" applyFont="1" applyFill="1" applyBorder="1" applyAlignment="1" applyProtection="1">
      <alignment horizontal="center" vertical="center" wrapText="1"/>
    </xf>
    <xf numFmtId="0" fontId="36" fillId="0" borderId="0" xfId="65" applyFont="1" applyBorder="1"/>
    <xf numFmtId="0" fontId="36" fillId="0" borderId="0" xfId="65" applyFont="1" applyBorder="1" applyAlignment="1">
      <alignment horizontal="center"/>
    </xf>
    <xf numFmtId="0" fontId="0" fillId="0" borderId="0" xfId="0" applyBorder="1"/>
    <xf numFmtId="0" fontId="0" fillId="0" borderId="0" xfId="0" applyFont="1"/>
    <xf numFmtId="0" fontId="36" fillId="0" borderId="0" xfId="0" applyNumberFormat="1" applyFont="1" applyFill="1" applyBorder="1" applyAlignment="1" applyProtection="1">
      <alignment horizontal="left" vertical="center" wrapText="1"/>
    </xf>
    <xf numFmtId="0" fontId="34" fillId="31" borderId="0" xfId="0" applyNumberFormat="1" applyFont="1" applyFill="1" applyBorder="1" applyAlignment="1" applyProtection="1">
      <alignment horizontal="center" vertical="center" wrapText="1"/>
    </xf>
    <xf numFmtId="0" fontId="34" fillId="26" borderId="0" xfId="0" applyNumberFormat="1" applyFont="1" applyFill="1" applyBorder="1" applyAlignment="1" applyProtection="1">
      <alignment horizontal="center" vertical="center" wrapText="1"/>
    </xf>
    <xf numFmtId="0" fontId="34" fillId="0" borderId="0" xfId="0" applyFont="1" applyBorder="1" applyAlignment="1">
      <alignment vertical="center"/>
    </xf>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34" fillId="32" borderId="0" xfId="0" applyFont="1" applyFill="1" applyBorder="1" applyAlignment="1">
      <alignment horizontal="center" vertical="center" wrapText="1"/>
    </xf>
    <xf numFmtId="0" fontId="0" fillId="25" borderId="0" xfId="0" applyFill="1" applyBorder="1"/>
    <xf numFmtId="0" fontId="0" fillId="0" borderId="0" xfId="0" applyFill="1" applyBorder="1"/>
    <xf numFmtId="0" fontId="23" fillId="0" borderId="25" xfId="63" applyFont="1" applyBorder="1" applyAlignment="1">
      <alignment vertical="center"/>
    </xf>
    <xf numFmtId="0" fontId="23" fillId="0" borderId="26" xfId="63" applyFont="1" applyBorder="1" applyAlignment="1">
      <alignment vertical="center"/>
    </xf>
    <xf numFmtId="0" fontId="23" fillId="0" borderId="27" xfId="63" applyFont="1" applyBorder="1" applyAlignment="1">
      <alignment vertical="center"/>
    </xf>
    <xf numFmtId="0" fontId="23" fillId="0" borderId="28" xfId="63" applyFont="1" applyBorder="1" applyAlignment="1">
      <alignment vertical="center"/>
    </xf>
    <xf numFmtId="0" fontId="23" fillId="0" borderId="29" xfId="63" applyFont="1" applyBorder="1" applyAlignment="1">
      <alignment vertical="center"/>
    </xf>
    <xf numFmtId="0" fontId="31" fillId="28" borderId="12" xfId="63" applyFont="1" applyFill="1" applyBorder="1" applyAlignment="1">
      <alignment vertical="center" wrapText="1"/>
    </xf>
    <xf numFmtId="0" fontId="26" fillId="0" borderId="24" xfId="63" applyFont="1" applyBorder="1" applyAlignment="1">
      <alignment horizontal="center" vertical="center"/>
    </xf>
    <xf numFmtId="0" fontId="23" fillId="28" borderId="23" xfId="0" applyNumberFormat="1" applyFont="1" applyFill="1" applyBorder="1" applyAlignment="1" applyProtection="1">
      <alignment horizontal="left" vertical="center" wrapText="1"/>
    </xf>
    <xf numFmtId="10" fontId="23" fillId="0" borderId="23" xfId="0" applyNumberFormat="1" applyFont="1" applyBorder="1" applyAlignment="1" applyProtection="1">
      <alignment horizontal="center" vertical="center" wrapText="1"/>
    </xf>
    <xf numFmtId="10" fontId="34" fillId="0" borderId="22" xfId="63" applyNumberFormat="1" applyFont="1" applyFill="1" applyBorder="1" applyAlignment="1">
      <alignment horizontal="center" vertical="center"/>
    </xf>
    <xf numFmtId="0" fontId="36" fillId="0" borderId="12" xfId="63" applyFont="1" applyBorder="1" applyAlignment="1">
      <alignment horizontal="center" vertical="center"/>
    </xf>
    <xf numFmtId="0" fontId="36" fillId="0" borderId="11" xfId="63" applyFont="1" applyBorder="1" applyAlignment="1">
      <alignment horizontal="center" vertical="center"/>
    </xf>
    <xf numFmtId="0" fontId="36" fillId="0" borderId="17" xfId="63" applyFont="1" applyBorder="1" applyAlignment="1">
      <alignment horizontal="center" vertical="center"/>
    </xf>
    <xf numFmtId="0" fontId="34" fillId="0" borderId="0" xfId="0" applyFont="1" applyFill="1" applyBorder="1" applyAlignment="1">
      <alignment vertical="center"/>
    </xf>
    <xf numFmtId="0" fontId="34" fillId="0" borderId="30" xfId="0" applyNumberFormat="1" applyFont="1" applyFill="1" applyBorder="1" applyAlignment="1" applyProtection="1">
      <alignment horizontal="center" vertical="center" wrapText="1"/>
    </xf>
    <xf numFmtId="0" fontId="34" fillId="0" borderId="30" xfId="0" applyNumberFormat="1" applyFont="1" applyFill="1" applyBorder="1" applyAlignment="1" applyProtection="1">
      <alignment vertical="center" wrapText="1"/>
    </xf>
    <xf numFmtId="0" fontId="34" fillId="0" borderId="31" xfId="0" applyNumberFormat="1" applyFont="1" applyFill="1" applyBorder="1" applyAlignment="1" applyProtection="1">
      <alignment horizontal="center" vertical="center" wrapText="1"/>
    </xf>
    <xf numFmtId="0" fontId="34" fillId="0" borderId="31" xfId="0" applyNumberFormat="1" applyFont="1" applyFill="1" applyBorder="1" applyAlignment="1" applyProtection="1">
      <alignment vertical="center" wrapText="1"/>
    </xf>
    <xf numFmtId="0" fontId="34" fillId="0" borderId="30" xfId="0" applyNumberFormat="1" applyFont="1" applyFill="1" applyBorder="1" applyAlignment="1" applyProtection="1">
      <alignment horizontal="center" vertical="center"/>
    </xf>
    <xf numFmtId="0" fontId="34" fillId="0" borderId="30" xfId="0" applyFont="1" applyFill="1" applyBorder="1" applyAlignment="1">
      <alignment vertical="center" wrapText="1"/>
    </xf>
    <xf numFmtId="0" fontId="34" fillId="0" borderId="30" xfId="0" applyNumberFormat="1" applyFont="1" applyFill="1" applyBorder="1" applyAlignment="1" applyProtection="1">
      <alignment horizontal="left" vertical="center" wrapText="1"/>
    </xf>
    <xf numFmtId="0" fontId="34" fillId="0" borderId="31" xfId="0" applyNumberFormat="1" applyFont="1" applyFill="1" applyBorder="1" applyAlignment="1" applyProtection="1">
      <alignment horizontal="left" vertical="center" wrapText="1"/>
    </xf>
    <xf numFmtId="0" fontId="34" fillId="0" borderId="31" xfId="0" applyNumberFormat="1" applyFont="1" applyFill="1" applyBorder="1" applyAlignment="1" applyProtection="1">
      <alignment horizontal="center" vertical="center"/>
    </xf>
    <xf numFmtId="0" fontId="34" fillId="0" borderId="30" xfId="0" applyFont="1" applyFill="1" applyBorder="1" applyAlignment="1">
      <alignment vertical="center"/>
    </xf>
    <xf numFmtId="0" fontId="34" fillId="0" borderId="31" xfId="0" applyFont="1" applyFill="1" applyBorder="1" applyAlignment="1" applyProtection="1">
      <alignment vertical="center" wrapText="1"/>
    </xf>
    <xf numFmtId="0" fontId="34" fillId="0" borderId="30" xfId="0" applyFont="1" applyFill="1" applyBorder="1" applyAlignment="1" applyProtection="1">
      <alignment vertical="center" wrapText="1"/>
    </xf>
    <xf numFmtId="0" fontId="34" fillId="0" borderId="30" xfId="0" applyFont="1" applyFill="1" applyBorder="1" applyAlignment="1">
      <alignment horizontal="center" vertical="center"/>
    </xf>
    <xf numFmtId="0" fontId="49" fillId="0" borderId="0" xfId="0" applyNumberFormat="1" applyFont="1" applyFill="1" applyBorder="1" applyAlignment="1" applyProtection="1">
      <alignment vertical="center" wrapText="1"/>
    </xf>
    <xf numFmtId="0" fontId="34" fillId="0" borderId="30" xfId="0" applyFont="1" applyFill="1" applyBorder="1" applyAlignment="1" applyProtection="1">
      <alignment horizontal="left" vertical="center" wrapText="1"/>
    </xf>
    <xf numFmtId="0" fontId="34" fillId="0" borderId="3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wrapText="1"/>
    </xf>
    <xf numFmtId="0" fontId="44" fillId="0" borderId="30" xfId="0" applyNumberFormat="1" applyFont="1" applyFill="1" applyBorder="1" applyAlignment="1" applyProtection="1">
      <alignment wrapText="1"/>
    </xf>
    <xf numFmtId="0" fontId="44" fillId="0" borderId="31" xfId="0" applyNumberFormat="1" applyFont="1" applyFill="1" applyBorder="1" applyAlignment="1" applyProtection="1">
      <alignment wrapText="1"/>
    </xf>
    <xf numFmtId="0" fontId="44" fillId="0" borderId="0" xfId="0" applyNumberFormat="1" applyFont="1" applyFill="1" applyBorder="1" applyAlignment="1" applyProtection="1">
      <alignment wrapText="1"/>
    </xf>
    <xf numFmtId="0" fontId="34" fillId="0" borderId="0" xfId="0" applyFont="1" applyFill="1" applyBorder="1" applyAlignment="1"/>
    <xf numFmtId="0" fontId="44" fillId="0" borderId="0" xfId="0" applyFont="1" applyFill="1" applyBorder="1" applyAlignment="1">
      <alignment horizontal="center"/>
    </xf>
    <xf numFmtId="0" fontId="36" fillId="0" borderId="0" xfId="0" applyNumberFormat="1" applyFont="1" applyFill="1" applyBorder="1" applyAlignment="1" applyProtection="1"/>
    <xf numFmtId="0" fontId="34" fillId="0" borderId="0" xfId="0" applyNumberFormat="1" applyFont="1" applyFill="1" applyBorder="1" applyAlignment="1" applyProtection="1"/>
    <xf numFmtId="0" fontId="42" fillId="0" borderId="0" xfId="0" applyFont="1" applyFill="1" applyBorder="1" applyAlignment="1" applyProtection="1">
      <alignment horizontal="center" vertical="center" wrapText="1"/>
    </xf>
    <xf numFmtId="0" fontId="36" fillId="0" borderId="0" xfId="0" applyFont="1" applyFill="1" applyBorder="1" applyAlignment="1" applyProtection="1">
      <alignment horizontal="left" vertical="center" wrapText="1"/>
    </xf>
    <xf numFmtId="0" fontId="34" fillId="0" borderId="31" xfId="0" applyFont="1" applyFill="1" applyBorder="1" applyAlignment="1" applyProtection="1">
      <alignment horizontal="left" vertical="center" wrapText="1"/>
      <protection locked="0"/>
    </xf>
    <xf numFmtId="0" fontId="23" fillId="0" borderId="0" xfId="67" applyNumberFormat="1" applyFont="1" applyFill="1" applyBorder="1" applyAlignment="1">
      <alignment horizontal="left" vertical="center"/>
    </xf>
    <xf numFmtId="0" fontId="23" fillId="0" borderId="35" xfId="63" applyFont="1" applyBorder="1" applyAlignment="1">
      <alignment vertical="center" wrapText="1"/>
    </xf>
    <xf numFmtId="0" fontId="23" fillId="0" borderId="36" xfId="63" applyFont="1" applyBorder="1" applyAlignment="1">
      <alignment vertical="center" wrapText="1"/>
    </xf>
    <xf numFmtId="0" fontId="36" fillId="0" borderId="0" xfId="0" applyNumberFormat="1" applyFont="1" applyFill="1" applyBorder="1" applyAlignment="1" applyProtection="1">
      <alignment horizontal="left" vertical="center" wrapText="1"/>
      <protection locked="0"/>
    </xf>
    <xf numFmtId="0" fontId="34" fillId="0" borderId="30" xfId="0" applyNumberFormat="1" applyFont="1" applyFill="1" applyBorder="1" applyAlignment="1" applyProtection="1">
      <alignment horizontal="center" vertical="center" wrapText="1"/>
      <protection locked="0"/>
    </xf>
    <xf numFmtId="0" fontId="34" fillId="0" borderId="31" xfId="0" applyNumberFormat="1" applyFont="1" applyFill="1" applyBorder="1" applyAlignment="1" applyProtection="1">
      <alignment horizontal="center" vertical="center" wrapText="1"/>
      <protection locked="0"/>
    </xf>
    <xf numFmtId="0" fontId="34" fillId="0" borderId="0" xfId="0" applyNumberFormat="1" applyFont="1" applyFill="1" applyBorder="1" applyAlignment="1" applyProtection="1">
      <alignment horizontal="center" wrapText="1"/>
      <protection locked="0"/>
    </xf>
    <xf numFmtId="0" fontId="36" fillId="0" borderId="0" xfId="0" applyNumberFormat="1" applyFont="1" applyFill="1" applyBorder="1" applyAlignment="1" applyProtection="1">
      <alignment horizontal="left" wrapText="1"/>
      <protection locked="0"/>
    </xf>
    <xf numFmtId="0" fontId="36" fillId="0" borderId="0" xfId="65" applyNumberFormat="1" applyFont="1" applyFill="1" applyBorder="1" applyAlignment="1" applyProtection="1">
      <alignment wrapText="1"/>
      <protection locked="0"/>
    </xf>
    <xf numFmtId="0" fontId="44" fillId="0" borderId="0" xfId="65" applyNumberFormat="1" applyFont="1" applyFill="1" applyBorder="1" applyAlignment="1" applyProtection="1">
      <alignment horizontal="left" vertical="center" wrapText="1"/>
      <protection locked="0"/>
    </xf>
    <xf numFmtId="0" fontId="44" fillId="0" borderId="30" xfId="0" applyNumberFormat="1" applyFont="1" applyFill="1" applyBorder="1" applyAlignment="1" applyProtection="1">
      <alignment horizontal="left" vertical="center"/>
      <protection locked="0"/>
    </xf>
    <xf numFmtId="0" fontId="36" fillId="0" borderId="0" xfId="0" applyNumberFormat="1" applyFont="1" applyFill="1" applyBorder="1" applyAlignment="1" applyProtection="1">
      <alignment wrapText="1"/>
      <protection locked="0"/>
    </xf>
    <xf numFmtId="0" fontId="44" fillId="0" borderId="0" xfId="0"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center" wrapText="1"/>
      <protection locked="0"/>
    </xf>
    <xf numFmtId="0" fontId="34" fillId="0" borderId="0" xfId="0" applyFont="1" applyFill="1" applyBorder="1" applyAlignment="1" applyProtection="1">
      <alignment horizontal="center" vertical="center"/>
      <protection locked="0"/>
    </xf>
    <xf numFmtId="0" fontId="40" fillId="33" borderId="0" xfId="0" applyFont="1" applyFill="1" applyBorder="1" applyAlignment="1">
      <alignment vertical="center"/>
    </xf>
    <xf numFmtId="0" fontId="34" fillId="33" borderId="0" xfId="0" applyNumberFormat="1" applyFont="1" applyFill="1" applyBorder="1" applyAlignment="1" applyProtection="1">
      <alignment horizontal="center" vertical="center" wrapText="1"/>
    </xf>
    <xf numFmtId="0" fontId="40" fillId="35" borderId="0" xfId="0" applyFont="1" applyFill="1" applyBorder="1" applyAlignment="1">
      <alignment vertical="center"/>
    </xf>
    <xf numFmtId="0" fontId="34" fillId="35" borderId="0" xfId="0" applyNumberFormat="1" applyFont="1" applyFill="1" applyBorder="1" applyAlignment="1" applyProtection="1">
      <alignment horizontal="center" vertical="center" wrapText="1"/>
    </xf>
    <xf numFmtId="0" fontId="40" fillId="33" borderId="0" xfId="0" applyFont="1" applyFill="1" applyBorder="1"/>
    <xf numFmtId="0" fontId="40" fillId="38" borderId="0" xfId="0" applyFont="1" applyFill="1" applyBorder="1" applyAlignment="1">
      <alignment vertical="center"/>
    </xf>
    <xf numFmtId="0" fontId="40" fillId="40" borderId="0" xfId="0" applyFont="1" applyFill="1" applyBorder="1" applyAlignment="1">
      <alignment vertical="center"/>
    </xf>
    <xf numFmtId="0" fontId="34" fillId="40" borderId="0" xfId="0" applyNumberFormat="1" applyFont="1" applyFill="1" applyBorder="1" applyAlignment="1" applyProtection="1">
      <alignment horizontal="center" vertical="center" wrapText="1"/>
    </xf>
    <xf numFmtId="0" fontId="40" fillId="42" borderId="0" xfId="0" applyFont="1" applyFill="1" applyBorder="1" applyAlignment="1">
      <alignment vertical="center"/>
    </xf>
    <xf numFmtId="0" fontId="34" fillId="42" borderId="0" xfId="0" applyNumberFormat="1" applyFont="1" applyFill="1" applyBorder="1" applyAlignment="1" applyProtection="1">
      <alignment horizontal="center" vertical="center" wrapText="1"/>
    </xf>
    <xf numFmtId="0" fontId="40" fillId="43" borderId="0" xfId="0" applyFont="1" applyFill="1" applyBorder="1" applyAlignment="1">
      <alignment vertical="center"/>
    </xf>
    <xf numFmtId="0" fontId="34" fillId="43" borderId="0" xfId="0" applyNumberFormat="1" applyFont="1" applyFill="1" applyBorder="1" applyAlignment="1" applyProtection="1">
      <alignment horizontal="center" vertical="center" wrapText="1"/>
    </xf>
    <xf numFmtId="0" fontId="34" fillId="44" borderId="0" xfId="0" applyNumberFormat="1" applyFont="1" applyFill="1" applyBorder="1" applyAlignment="1" applyProtection="1">
      <alignment vertical="center" wrapText="1"/>
    </xf>
    <xf numFmtId="0" fontId="40" fillId="45" borderId="0" xfId="0" applyFont="1" applyFill="1" applyBorder="1" applyAlignment="1">
      <alignment vertical="center"/>
    </xf>
    <xf numFmtId="0" fontId="34" fillId="45" borderId="0" xfId="0" applyNumberFormat="1" applyFont="1" applyFill="1" applyBorder="1" applyAlignment="1" applyProtection="1">
      <alignment horizontal="center" vertical="center" wrapText="1"/>
    </xf>
    <xf numFmtId="0" fontId="40" fillId="46" borderId="0" xfId="0" applyFont="1" applyFill="1" applyBorder="1" applyAlignment="1">
      <alignment vertical="center"/>
    </xf>
    <xf numFmtId="0" fontId="50" fillId="37" borderId="0" xfId="0" applyFont="1" applyFill="1" applyBorder="1" applyAlignment="1">
      <alignment vertical="center"/>
    </xf>
    <xf numFmtId="0" fontId="49" fillId="37" borderId="0" xfId="0" applyNumberFormat="1" applyFont="1" applyFill="1" applyBorder="1" applyAlignment="1" applyProtection="1">
      <alignment horizontal="center" vertical="center" wrapText="1"/>
    </xf>
    <xf numFmtId="0" fontId="0" fillId="40" borderId="0" xfId="0" applyFill="1" applyBorder="1"/>
    <xf numFmtId="0" fontId="40" fillId="40" borderId="0" xfId="0" applyFont="1" applyFill="1" applyBorder="1"/>
    <xf numFmtId="0" fontId="34" fillId="42" borderId="0" xfId="65" applyFont="1" applyFill="1" applyBorder="1" applyAlignment="1">
      <alignment vertical="center"/>
    </xf>
    <xf numFmtId="0" fontId="40" fillId="47" borderId="0" xfId="0" applyFont="1" applyFill="1" applyBorder="1" applyAlignment="1">
      <alignment vertical="center"/>
    </xf>
    <xf numFmtId="0" fontId="34" fillId="47" borderId="0" xfId="0" applyNumberFormat="1" applyFont="1" applyFill="1" applyBorder="1" applyAlignment="1" applyProtection="1">
      <alignment horizontal="center" vertical="center" wrapText="1"/>
    </xf>
    <xf numFmtId="0" fontId="40" fillId="49" borderId="0" xfId="0" applyFont="1" applyFill="1" applyBorder="1" applyAlignment="1">
      <alignment vertical="center"/>
    </xf>
    <xf numFmtId="0" fontId="34" fillId="49" borderId="0" xfId="0" applyNumberFormat="1" applyFont="1" applyFill="1" applyBorder="1" applyAlignment="1" applyProtection="1">
      <alignment horizontal="center" vertical="center" wrapText="1"/>
    </xf>
    <xf numFmtId="0" fontId="55" fillId="0" borderId="0" xfId="0" applyFont="1" applyBorder="1" applyAlignment="1">
      <alignment vertical="center"/>
    </xf>
    <xf numFmtId="0" fontId="53" fillId="0" borderId="30" xfId="0"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wrapText="1"/>
    </xf>
    <xf numFmtId="0" fontId="53" fillId="0" borderId="0" xfId="0" applyNumberFormat="1" applyFont="1" applyFill="1" applyBorder="1" applyAlignment="1" applyProtection="1">
      <alignment vertical="center" wrapText="1"/>
    </xf>
    <xf numFmtId="0" fontId="57" fillId="0" borderId="0" xfId="0" applyFont="1" applyBorder="1" applyAlignment="1" applyProtection="1">
      <alignment horizontal="center" vertical="center" wrapText="1"/>
    </xf>
    <xf numFmtId="10" fontId="57" fillId="0" borderId="0" xfId="0" applyNumberFormat="1" applyFont="1" applyBorder="1" applyAlignment="1" applyProtection="1">
      <alignment horizontal="center" vertical="center" wrapText="1"/>
    </xf>
    <xf numFmtId="0" fontId="57" fillId="0" borderId="0" xfId="0" applyFont="1" applyBorder="1" applyAlignment="1" applyProtection="1">
      <alignment horizontal="center" vertical="center"/>
    </xf>
    <xf numFmtId="0" fontId="54" fillId="0" borderId="0" xfId="0" applyNumberFormat="1" applyFont="1" applyBorder="1" applyAlignment="1" applyProtection="1">
      <alignment horizontal="center" vertical="center"/>
    </xf>
    <xf numFmtId="10" fontId="57" fillId="0" borderId="0" xfId="0" applyNumberFormat="1" applyFont="1" applyBorder="1" applyAlignment="1" applyProtection="1">
      <alignment horizontal="center" vertical="center"/>
    </xf>
    <xf numFmtId="0" fontId="57" fillId="0" borderId="0" xfId="0" applyFont="1" applyBorder="1" applyAlignment="1" applyProtection="1">
      <alignment horizontal="justify" vertical="center" wrapText="1"/>
    </xf>
    <xf numFmtId="0" fontId="53" fillId="0" borderId="0" xfId="0" applyNumberFormat="1" applyFont="1" applyFill="1" applyBorder="1" applyAlignment="1" applyProtection="1">
      <alignment horizontal="center" vertical="center" wrapText="1"/>
    </xf>
    <xf numFmtId="0" fontId="56" fillId="0" borderId="31" xfId="0" applyNumberFormat="1" applyFont="1" applyFill="1" applyBorder="1" applyAlignment="1" applyProtection="1">
      <alignment wrapText="1"/>
    </xf>
    <xf numFmtId="0" fontId="55" fillId="0" borderId="0" xfId="0" applyFont="1" applyFill="1" applyBorder="1" applyAlignment="1">
      <alignment vertical="center"/>
    </xf>
    <xf numFmtId="0" fontId="24" fillId="0" borderId="0" xfId="63" applyFont="1" applyBorder="1" applyAlignment="1">
      <alignment horizontal="center" vertical="center" textRotation="90"/>
    </xf>
    <xf numFmtId="0" fontId="46" fillId="0" borderId="0" xfId="0" applyFont="1" applyFill="1" applyBorder="1" applyAlignment="1" applyProtection="1">
      <alignment horizontal="center" vertical="center" wrapText="1"/>
    </xf>
    <xf numFmtId="10" fontId="46" fillId="0" borderId="0"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xf>
    <xf numFmtId="0" fontId="47"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justify" vertical="center" wrapText="1"/>
    </xf>
    <xf numFmtId="0" fontId="55" fillId="44" borderId="0" xfId="0" applyFont="1" applyFill="1" applyBorder="1" applyAlignment="1">
      <alignment vertical="center"/>
    </xf>
    <xf numFmtId="0" fontId="55" fillId="33" borderId="0" xfId="0" applyFont="1" applyFill="1" applyBorder="1" applyAlignment="1">
      <alignment vertical="center"/>
    </xf>
    <xf numFmtId="0" fontId="53" fillId="44" borderId="0"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center" wrapText="1"/>
    </xf>
    <xf numFmtId="0" fontId="37" fillId="0" borderId="0" xfId="0" applyNumberFormat="1" applyFont="1" applyFill="1" applyBorder="1" applyAlignment="1" applyProtection="1">
      <alignment vertical="top" wrapText="1"/>
    </xf>
    <xf numFmtId="0" fontId="50" fillId="0" borderId="0" xfId="0" applyFont="1" applyFill="1" applyBorder="1" applyAlignment="1">
      <alignment vertical="center"/>
    </xf>
    <xf numFmtId="0" fontId="0" fillId="0" borderId="0" xfId="0" applyFont="1" applyFill="1" applyBorder="1" applyAlignment="1">
      <alignment vertical="center"/>
    </xf>
    <xf numFmtId="0" fontId="23" fillId="0" borderId="0" xfId="63" applyFont="1" applyFill="1" applyBorder="1" applyAlignment="1">
      <alignment horizontal="right" vertical="center"/>
    </xf>
    <xf numFmtId="0" fontId="34" fillId="0" borderId="31" xfId="0" applyFont="1" applyFill="1" applyBorder="1" applyAlignment="1">
      <alignment horizontal="center" vertical="center"/>
    </xf>
    <xf numFmtId="0" fontId="26" fillId="0" borderId="0" xfId="0" applyNumberFormat="1" applyFont="1" applyFill="1" applyBorder="1" applyAlignment="1" applyProtection="1">
      <alignment vertical="top" wrapText="1"/>
    </xf>
    <xf numFmtId="0" fontId="0" fillId="0" borderId="0" xfId="0" applyFont="1" applyFill="1" applyBorder="1" applyAlignment="1">
      <alignment vertical="top"/>
    </xf>
    <xf numFmtId="166" fontId="34" fillId="0" borderId="0" xfId="84" applyNumberFormat="1" applyFont="1" applyBorder="1" applyAlignment="1">
      <alignment vertical="center"/>
    </xf>
    <xf numFmtId="9" fontId="34" fillId="0" borderId="0" xfId="84" applyFont="1" applyBorder="1"/>
    <xf numFmtId="10" fontId="34" fillId="0" borderId="0" xfId="84" applyNumberFormat="1" applyFont="1" applyBorder="1" applyAlignment="1">
      <alignment vertical="center"/>
    </xf>
    <xf numFmtId="166" fontId="34" fillId="0" borderId="0" xfId="84" applyNumberFormat="1" applyFont="1" applyBorder="1"/>
    <xf numFmtId="0" fontId="34" fillId="0" borderId="38" xfId="0" applyNumberFormat="1" applyFont="1" applyFill="1" applyBorder="1" applyAlignment="1" applyProtection="1">
      <alignment horizontal="center" vertical="center" wrapText="1"/>
    </xf>
    <xf numFmtId="0" fontId="34" fillId="0" borderId="38" xfId="0" applyNumberFormat="1" applyFont="1" applyFill="1" applyBorder="1" applyAlignment="1" applyProtection="1">
      <alignment horizontal="center" vertical="center" wrapText="1"/>
      <protection locked="0"/>
    </xf>
    <xf numFmtId="0" fontId="34" fillId="0" borderId="38" xfId="0" applyNumberFormat="1" applyFont="1" applyFill="1" applyBorder="1" applyAlignment="1" applyProtection="1">
      <alignment horizontal="left" vertical="center" wrapText="1"/>
    </xf>
    <xf numFmtId="0" fontId="34" fillId="0" borderId="37" xfId="0" applyNumberFormat="1" applyFont="1" applyFill="1" applyBorder="1" applyAlignment="1" applyProtection="1">
      <alignment horizontal="center" vertical="center" wrapText="1"/>
      <protection locked="0"/>
    </xf>
    <xf numFmtId="0" fontId="41" fillId="54" borderId="0" xfId="0" applyNumberFormat="1" applyFont="1" applyFill="1" applyBorder="1" applyAlignment="1" applyProtection="1">
      <alignment horizontal="left" vertical="center" wrapText="1"/>
    </xf>
    <xf numFmtId="0" fontId="44" fillId="54" borderId="0" xfId="0" applyNumberFormat="1" applyFont="1" applyFill="1" applyBorder="1" applyAlignment="1" applyProtection="1">
      <alignment vertical="center" wrapText="1"/>
    </xf>
    <xf numFmtId="0" fontId="23" fillId="0" borderId="11" xfId="63" applyFont="1" applyFill="1" applyBorder="1" applyAlignment="1">
      <alignment horizontal="right" vertical="center"/>
    </xf>
    <xf numFmtId="0" fontId="59" fillId="0" borderId="31" xfId="0" applyNumberFormat="1" applyFont="1" applyFill="1" applyBorder="1" applyAlignment="1" applyProtection="1">
      <alignment horizontal="center" vertical="center" wrapText="1"/>
      <protection locked="0"/>
    </xf>
    <xf numFmtId="0" fontId="58" fillId="0" borderId="31" xfId="0" applyNumberFormat="1" applyFont="1" applyFill="1" applyBorder="1" applyAlignment="1" applyProtection="1">
      <alignment wrapText="1"/>
    </xf>
    <xf numFmtId="0" fontId="61" fillId="0" borderId="0" xfId="0" applyNumberFormat="1" applyFont="1" applyFill="1" applyBorder="1" applyAlignment="1" applyProtection="1">
      <alignment wrapText="1"/>
    </xf>
    <xf numFmtId="0" fontId="59" fillId="0" borderId="0" xfId="0" applyNumberFormat="1" applyFont="1" applyFill="1" applyBorder="1" applyAlignment="1" applyProtection="1">
      <alignment horizontal="center" wrapText="1"/>
      <protection locked="0"/>
    </xf>
    <xf numFmtId="0" fontId="58" fillId="0" borderId="0" xfId="0" applyNumberFormat="1" applyFont="1" applyFill="1" applyBorder="1" applyAlignment="1" applyProtection="1">
      <alignment wrapText="1"/>
    </xf>
    <xf numFmtId="0" fontId="59" fillId="0" borderId="30" xfId="0" applyNumberFormat="1" applyFont="1" applyFill="1" applyBorder="1" applyAlignment="1" applyProtection="1">
      <alignment horizontal="center" vertical="center" wrapText="1"/>
      <protection locked="0"/>
    </xf>
    <xf numFmtId="0" fontId="58" fillId="0" borderId="30" xfId="0" applyNumberFormat="1" applyFont="1" applyFill="1" applyBorder="1" applyAlignment="1" applyProtection="1">
      <alignment wrapText="1"/>
    </xf>
    <xf numFmtId="0" fontId="62" fillId="0" borderId="0" xfId="0" applyFont="1" applyBorder="1" applyAlignment="1">
      <alignment vertical="center"/>
    </xf>
    <xf numFmtId="0" fontId="63" fillId="0" borderId="0" xfId="0" applyNumberFormat="1" applyFont="1" applyFill="1" applyBorder="1" applyAlignment="1" applyProtection="1">
      <alignment horizontal="center" vertical="center" wrapText="1"/>
    </xf>
    <xf numFmtId="0" fontId="52" fillId="54" borderId="0"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wrapText="1"/>
    </xf>
    <xf numFmtId="0" fontId="62" fillId="0" borderId="0" xfId="0" applyFont="1" applyFill="1" applyBorder="1" applyAlignment="1">
      <alignment vertical="center"/>
    </xf>
    <xf numFmtId="0" fontId="66" fillId="0" borderId="0" xfId="0" applyFont="1" applyFill="1" applyBorder="1" applyAlignment="1" applyProtection="1">
      <alignment horizontal="center" vertical="center" wrapText="1"/>
    </xf>
    <xf numFmtId="0" fontId="66" fillId="0" borderId="0" xfId="0" applyFont="1" applyBorder="1" applyAlignment="1" applyProtection="1">
      <alignment horizontal="center" vertical="center" wrapText="1"/>
    </xf>
    <xf numFmtId="10" fontId="66" fillId="0" borderId="0" xfId="0" applyNumberFormat="1" applyFont="1" applyBorder="1" applyAlignment="1" applyProtection="1">
      <alignment horizontal="center" vertical="center" wrapText="1"/>
    </xf>
    <xf numFmtId="0" fontId="66" fillId="0" borderId="0" xfId="0" applyFont="1" applyBorder="1" applyAlignment="1" applyProtection="1">
      <alignment horizontal="center" vertical="center"/>
    </xf>
    <xf numFmtId="0" fontId="67" fillId="0" borderId="0" xfId="0" applyNumberFormat="1" applyFont="1" applyBorder="1" applyAlignment="1" applyProtection="1">
      <alignment horizontal="center" vertical="center"/>
    </xf>
    <xf numFmtId="10" fontId="66" fillId="0" borderId="0" xfId="0" applyNumberFormat="1" applyFont="1" applyBorder="1" applyAlignment="1" applyProtection="1">
      <alignment horizontal="center" vertical="center"/>
    </xf>
    <xf numFmtId="0" fontId="66" fillId="0" borderId="0" xfId="0" applyFont="1" applyBorder="1" applyAlignment="1" applyProtection="1">
      <alignment horizontal="justify" vertical="center" wrapText="1"/>
    </xf>
    <xf numFmtId="0" fontId="34" fillId="0" borderId="43" xfId="0" applyNumberFormat="1" applyFont="1" applyFill="1" applyBorder="1" applyAlignment="1" applyProtection="1">
      <alignment horizontal="center" vertical="center" wrapText="1"/>
    </xf>
    <xf numFmtId="0" fontId="40" fillId="55" borderId="0" xfId="0" applyFont="1" applyFill="1" applyBorder="1" applyAlignment="1">
      <alignment vertical="top"/>
    </xf>
    <xf numFmtId="0" fontId="40" fillId="55" borderId="0" xfId="0" applyFont="1" applyFill="1" applyBorder="1" applyAlignment="1">
      <alignment horizontal="center" vertical="top"/>
    </xf>
    <xf numFmtId="0" fontId="40" fillId="39" borderId="0" xfId="0" applyFont="1" applyFill="1" applyBorder="1" applyAlignment="1">
      <alignment horizontal="center" vertical="top"/>
    </xf>
    <xf numFmtId="0" fontId="34" fillId="39" borderId="0" xfId="0" applyNumberFormat="1" applyFont="1" applyFill="1" applyBorder="1" applyAlignment="1" applyProtection="1">
      <alignment horizontal="left" vertical="top" wrapText="1"/>
    </xf>
    <xf numFmtId="0" fontId="36" fillId="55" borderId="0" xfId="0" applyNumberFormat="1" applyFont="1" applyFill="1" applyBorder="1" applyAlignment="1" applyProtection="1">
      <alignment horizontal="center" vertical="center" wrapText="1"/>
    </xf>
    <xf numFmtId="0" fontId="40" fillId="0" borderId="0" xfId="0" applyFont="1" applyFill="1" applyBorder="1" applyAlignment="1">
      <alignment horizontal="center" vertical="top"/>
    </xf>
    <xf numFmtId="0" fontId="34" fillId="0" borderId="0" xfId="0" applyNumberFormat="1" applyFont="1" applyFill="1" applyBorder="1" applyAlignment="1" applyProtection="1">
      <alignment horizontal="left" vertical="top" wrapText="1"/>
    </xf>
    <xf numFmtId="0" fontId="36" fillId="0" borderId="0" xfId="0" applyNumberFormat="1" applyFont="1" applyFill="1" applyBorder="1" applyAlignment="1" applyProtection="1">
      <alignment horizontal="left" vertical="top" wrapText="1"/>
    </xf>
    <xf numFmtId="0" fontId="36" fillId="56" borderId="0" xfId="0" applyNumberFormat="1" applyFont="1" applyFill="1" applyBorder="1" applyAlignment="1" applyProtection="1">
      <alignment horizontal="left" vertical="top" wrapText="1"/>
    </xf>
    <xf numFmtId="0" fontId="36" fillId="55" borderId="0" xfId="0" applyNumberFormat="1" applyFont="1" applyFill="1" applyBorder="1" applyAlignment="1" applyProtection="1">
      <alignment horizontal="left" vertical="top" wrapText="1"/>
    </xf>
    <xf numFmtId="0" fontId="40" fillId="0" borderId="0" xfId="0" applyFont="1" applyBorder="1" applyAlignment="1">
      <alignment horizontal="center" vertical="top"/>
    </xf>
    <xf numFmtId="0" fontId="34" fillId="0" borderId="0" xfId="0" applyNumberFormat="1" applyFont="1" applyFill="1" applyBorder="1" applyAlignment="1" applyProtection="1">
      <alignment vertical="top" wrapText="1"/>
    </xf>
    <xf numFmtId="0" fontId="40" fillId="55"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protection locked="0"/>
    </xf>
    <xf numFmtId="0" fontId="40" fillId="33" borderId="0" xfId="0" applyFont="1" applyFill="1" applyBorder="1" applyAlignment="1">
      <alignment horizontal="center" vertical="top"/>
    </xf>
    <xf numFmtId="0" fontId="34" fillId="33" borderId="0" xfId="0" applyNumberFormat="1" applyFont="1" applyFill="1" applyBorder="1" applyAlignment="1" applyProtection="1">
      <alignment vertical="top" wrapText="1"/>
    </xf>
    <xf numFmtId="0" fontId="36" fillId="57" borderId="0" xfId="0" applyNumberFormat="1" applyFont="1" applyFill="1" applyBorder="1" applyAlignment="1" applyProtection="1">
      <alignment vertical="top" wrapText="1"/>
    </xf>
    <xf numFmtId="0" fontId="40" fillId="35" borderId="0" xfId="0" applyFont="1" applyFill="1" applyBorder="1" applyAlignment="1">
      <alignment horizontal="center" vertical="top"/>
    </xf>
    <xf numFmtId="0" fontId="34" fillId="35" borderId="0" xfId="0" applyNumberFormat="1" applyFont="1" applyFill="1" applyBorder="1" applyAlignment="1" applyProtection="1">
      <alignment vertical="top" wrapText="1"/>
    </xf>
    <xf numFmtId="0" fontId="40" fillId="55" borderId="0" xfId="0" applyNumberFormat="1" applyFont="1" applyFill="1" applyBorder="1" applyAlignment="1" applyProtection="1">
      <alignment horizontal="center" wrapText="1"/>
    </xf>
    <xf numFmtId="0" fontId="36" fillId="55" borderId="0" xfId="0" applyNumberFormat="1" applyFont="1" applyFill="1" applyBorder="1" applyAlignment="1" applyProtection="1">
      <alignment horizontal="center" wrapText="1"/>
    </xf>
    <xf numFmtId="0" fontId="34" fillId="55" borderId="0" xfId="0" applyNumberFormat="1" applyFont="1" applyFill="1" applyBorder="1" applyAlignment="1" applyProtection="1">
      <alignment horizontal="center" vertical="center" wrapText="1"/>
    </xf>
    <xf numFmtId="0" fontId="40" fillId="57" borderId="0" xfId="0" applyFont="1" applyFill="1" applyBorder="1" applyAlignment="1">
      <alignment vertical="top"/>
    </xf>
    <xf numFmtId="0" fontId="40" fillId="57" borderId="0" xfId="0" applyFont="1" applyFill="1" applyBorder="1" applyAlignment="1">
      <alignment horizontal="center" vertical="top"/>
    </xf>
    <xf numFmtId="0" fontId="34" fillId="35" borderId="0" xfId="0" applyNumberFormat="1" applyFont="1" applyFill="1" applyBorder="1" applyAlignment="1" applyProtection="1">
      <alignment horizontal="left" vertical="top" wrapText="1"/>
    </xf>
    <xf numFmtId="0" fontId="34" fillId="0" borderId="0" xfId="0" applyNumberFormat="1" applyFont="1" applyFill="1" applyBorder="1" applyAlignment="1" applyProtection="1">
      <alignment horizontal="left" vertical="center" wrapText="1"/>
    </xf>
    <xf numFmtId="0" fontId="34" fillId="40" borderId="0" xfId="0" applyNumberFormat="1" applyFont="1" applyFill="1" applyBorder="1" applyAlignment="1" applyProtection="1">
      <alignment vertical="top" wrapText="1"/>
    </xf>
    <xf numFmtId="0" fontId="34" fillId="55" borderId="0" xfId="65" applyFont="1" applyFill="1" applyBorder="1" applyAlignment="1">
      <alignment vertical="top"/>
    </xf>
    <xf numFmtId="0" fontId="34" fillId="55" borderId="0" xfId="65" applyFont="1" applyFill="1" applyBorder="1" applyAlignment="1">
      <alignment horizontal="center" vertical="top"/>
    </xf>
    <xf numFmtId="0" fontId="34" fillId="0" borderId="0" xfId="65" applyFont="1" applyBorder="1" applyAlignment="1">
      <alignment horizontal="center" vertical="top"/>
    </xf>
    <xf numFmtId="0" fontId="34" fillId="55" borderId="0" xfId="65" applyNumberFormat="1" applyFont="1" applyFill="1" applyBorder="1" applyAlignment="1" applyProtection="1">
      <alignment horizontal="center" wrapText="1"/>
    </xf>
    <xf numFmtId="0" fontId="36" fillId="55" borderId="0" xfId="65" applyNumberFormat="1" applyFont="1" applyFill="1" applyBorder="1" applyAlignment="1" applyProtection="1">
      <alignment vertical="top" wrapText="1"/>
    </xf>
    <xf numFmtId="0" fontId="34" fillId="55" borderId="0" xfId="65" applyFont="1" applyFill="1" applyBorder="1" applyAlignment="1">
      <alignment horizontal="center"/>
    </xf>
    <xf numFmtId="0" fontId="40" fillId="55" borderId="0" xfId="0" applyFont="1" applyFill="1" applyBorder="1" applyAlignment="1">
      <alignment horizontal="center"/>
    </xf>
    <xf numFmtId="0" fontId="34" fillId="0" borderId="0" xfId="65" applyNumberFormat="1" applyFont="1" applyFill="1" applyBorder="1" applyAlignment="1" applyProtection="1">
      <alignment vertical="top" wrapText="1"/>
    </xf>
    <xf numFmtId="0" fontId="36" fillId="56" borderId="0" xfId="0" applyNumberFormat="1" applyFont="1" applyFill="1" applyBorder="1" applyAlignment="1" applyProtection="1">
      <alignment horizontal="left" vertical="top"/>
    </xf>
    <xf numFmtId="0" fontId="34" fillId="58" borderId="0" xfId="65" applyFont="1" applyFill="1" applyBorder="1" applyAlignment="1">
      <alignment vertical="top"/>
    </xf>
    <xf numFmtId="0" fontId="40" fillId="58" borderId="0" xfId="0" applyFont="1" applyFill="1" applyBorder="1" applyAlignment="1">
      <alignment horizontal="center" vertical="top"/>
    </xf>
    <xf numFmtId="0" fontId="34" fillId="55" borderId="0" xfId="0" applyNumberFormat="1" applyFont="1" applyFill="1" applyBorder="1" applyAlignment="1" applyProtection="1">
      <alignment horizontal="center" wrapText="1"/>
    </xf>
    <xf numFmtId="0" fontId="36" fillId="55" borderId="0" xfId="0" applyNumberFormat="1" applyFont="1" applyFill="1" applyBorder="1" applyAlignment="1" applyProtection="1">
      <alignment vertical="top" wrapText="1"/>
    </xf>
    <xf numFmtId="0" fontId="0" fillId="55" borderId="0" xfId="0" applyFont="1" applyFill="1" applyBorder="1" applyAlignment="1">
      <alignment vertical="top"/>
    </xf>
    <xf numFmtId="0" fontId="34" fillId="58" borderId="0" xfId="65" applyFont="1" applyFill="1" applyBorder="1" applyAlignment="1">
      <alignment horizontal="center" vertical="top"/>
    </xf>
    <xf numFmtId="0" fontId="0" fillId="55" borderId="0" xfId="0" applyFont="1" applyFill="1" applyBorder="1"/>
    <xf numFmtId="0" fontId="40" fillId="55" borderId="0" xfId="0" applyFont="1" applyFill="1" applyBorder="1" applyAlignment="1">
      <alignment horizontal="center" vertical="center"/>
    </xf>
    <xf numFmtId="0" fontId="46" fillId="55" borderId="0" xfId="0" applyFont="1" applyFill="1" applyBorder="1" applyAlignment="1">
      <alignment vertical="top"/>
    </xf>
    <xf numFmtId="0" fontId="40" fillId="58" borderId="0" xfId="0" applyFont="1" applyFill="1" applyBorder="1" applyAlignment="1">
      <alignment vertical="top"/>
    </xf>
    <xf numFmtId="0" fontId="34" fillId="40" borderId="0" xfId="0" applyNumberFormat="1" applyFont="1" applyFill="1" applyBorder="1" applyAlignment="1" applyProtection="1">
      <alignment vertical="center" wrapText="1"/>
    </xf>
    <xf numFmtId="0" fontId="34" fillId="40" borderId="0" xfId="0" applyNumberFormat="1" applyFont="1" applyFill="1" applyBorder="1" applyAlignment="1" applyProtection="1">
      <alignment horizontal="left" vertical="center" wrapText="1"/>
    </xf>
    <xf numFmtId="0" fontId="36" fillId="52" borderId="0" xfId="0" applyNumberFormat="1" applyFont="1" applyFill="1" applyBorder="1" applyAlignment="1" applyProtection="1">
      <alignment vertical="top" wrapText="1"/>
    </xf>
    <xf numFmtId="0" fontId="34" fillId="52" borderId="0" xfId="0" applyNumberFormat="1" applyFont="1" applyFill="1" applyBorder="1" applyAlignment="1" applyProtection="1">
      <alignment horizontal="left" vertical="center" wrapText="1"/>
    </xf>
    <xf numFmtId="0" fontId="40" fillId="59" borderId="0" xfId="0" applyFont="1" applyFill="1" applyBorder="1" applyAlignment="1">
      <alignment vertical="top"/>
    </xf>
    <xf numFmtId="0" fontId="34" fillId="55" borderId="0" xfId="0" applyNumberFormat="1" applyFont="1" applyFill="1" applyBorder="1" applyAlignment="1" applyProtection="1">
      <alignment horizontal="left" vertical="top" wrapText="1"/>
    </xf>
    <xf numFmtId="0" fontId="40" fillId="60" borderId="0" xfId="0" applyFont="1" applyFill="1" applyBorder="1" applyAlignment="1">
      <alignment vertical="top"/>
    </xf>
    <xf numFmtId="0" fontId="40" fillId="60" borderId="0" xfId="0" applyFont="1" applyFill="1" applyBorder="1" applyAlignment="1">
      <alignment horizontal="center" vertical="top"/>
    </xf>
    <xf numFmtId="0" fontId="40" fillId="61" borderId="0" xfId="0" applyFont="1" applyFill="1" applyBorder="1" applyAlignment="1">
      <alignment vertical="top"/>
    </xf>
    <xf numFmtId="0" fontId="40" fillId="61" borderId="0" xfId="0" applyFont="1" applyFill="1" applyBorder="1" applyAlignment="1">
      <alignment horizontal="center" vertical="top"/>
    </xf>
    <xf numFmtId="0" fontId="34" fillId="55" borderId="0" xfId="0" applyNumberFormat="1" applyFont="1" applyFill="1" applyBorder="1" applyAlignment="1" applyProtection="1">
      <alignment vertical="top" wrapText="1"/>
    </xf>
    <xf numFmtId="0" fontId="45" fillId="55" borderId="0" xfId="0" applyNumberFormat="1" applyFont="1" applyFill="1" applyBorder="1" applyAlignment="1" applyProtection="1">
      <alignment vertical="top" wrapText="1"/>
    </xf>
    <xf numFmtId="0" fontId="40" fillId="62" borderId="0" xfId="0" applyFont="1" applyFill="1" applyBorder="1" applyAlignment="1">
      <alignment vertical="top"/>
    </xf>
    <xf numFmtId="0" fontId="34" fillId="38" borderId="0" xfId="65" applyFont="1" applyFill="1" applyBorder="1" applyAlignment="1">
      <alignment vertical="top"/>
    </xf>
    <xf numFmtId="0" fontId="34" fillId="38" borderId="0" xfId="65" applyFont="1" applyFill="1" applyBorder="1" applyAlignment="1">
      <alignment vertical="center"/>
    </xf>
    <xf numFmtId="0" fontId="40" fillId="65" borderId="0" xfId="0" applyFont="1" applyFill="1" applyBorder="1" applyAlignment="1">
      <alignment horizontal="center" vertical="top"/>
    </xf>
    <xf numFmtId="0" fontId="34" fillId="65" borderId="0" xfId="0" applyNumberFormat="1" applyFont="1" applyFill="1" applyBorder="1" applyAlignment="1" applyProtection="1">
      <alignment horizontal="left" vertical="top" wrapText="1"/>
    </xf>
    <xf numFmtId="0" fontId="34" fillId="38" borderId="0" xfId="65" applyFont="1" applyFill="1" applyBorder="1" applyAlignment="1">
      <alignment vertical="top" wrapText="1"/>
    </xf>
    <xf numFmtId="0" fontId="40" fillId="63" borderId="0" xfId="0" applyFont="1" applyFill="1" applyBorder="1" applyAlignment="1">
      <alignment vertical="top"/>
    </xf>
    <xf numFmtId="0" fontId="34" fillId="39" borderId="0" xfId="0" applyFont="1" applyFill="1" applyBorder="1" applyAlignment="1">
      <alignment vertical="top" wrapText="1"/>
    </xf>
    <xf numFmtId="0" fontId="34" fillId="52" borderId="0" xfId="0" applyFont="1" applyFill="1" applyBorder="1" applyAlignment="1">
      <alignment vertical="top" wrapText="1"/>
    </xf>
    <xf numFmtId="0" fontId="40" fillId="64" borderId="0" xfId="0" applyFont="1" applyFill="1" applyBorder="1" applyAlignment="1">
      <alignment vertical="top"/>
    </xf>
    <xf numFmtId="0" fontId="40" fillId="64" borderId="0" xfId="0" applyFont="1" applyFill="1" applyBorder="1" applyAlignment="1">
      <alignment horizontal="center" vertical="top"/>
    </xf>
    <xf numFmtId="0" fontId="34" fillId="33" borderId="0" xfId="0" applyFont="1" applyFill="1" applyBorder="1" applyAlignment="1">
      <alignment vertical="top" wrapText="1"/>
    </xf>
    <xf numFmtId="0" fontId="34" fillId="63" borderId="0" xfId="65" applyFont="1" applyFill="1" applyBorder="1" applyAlignment="1">
      <alignment horizontal="center" vertical="top"/>
    </xf>
    <xf numFmtId="0" fontId="34" fillId="0" borderId="0" xfId="65" applyFont="1" applyFill="1" applyBorder="1" applyAlignment="1">
      <alignment vertical="center"/>
    </xf>
    <xf numFmtId="0" fontId="34" fillId="33" borderId="0" xfId="0" applyNumberFormat="1" applyFont="1" applyFill="1" applyBorder="1" applyAlignment="1" applyProtection="1">
      <alignment horizontal="left" vertical="center" wrapText="1"/>
    </xf>
    <xf numFmtId="0" fontId="40" fillId="62" borderId="0" xfId="0" applyFont="1" applyFill="1" applyBorder="1" applyAlignment="1">
      <alignment horizontal="center" vertical="top"/>
    </xf>
    <xf numFmtId="0" fontId="36" fillId="63" borderId="0" xfId="0" applyNumberFormat="1" applyFont="1" applyFill="1" applyBorder="1" applyAlignment="1" applyProtection="1">
      <alignment vertical="top" wrapText="1"/>
    </xf>
    <xf numFmtId="0" fontId="34" fillId="0" borderId="0" xfId="65" applyFont="1" applyFill="1" applyBorder="1" applyAlignment="1">
      <alignment vertical="center" wrapText="1"/>
    </xf>
    <xf numFmtId="0" fontId="34" fillId="47" borderId="0" xfId="0" applyFont="1" applyFill="1" applyBorder="1" applyAlignment="1">
      <alignment vertical="center" wrapText="1"/>
    </xf>
    <xf numFmtId="0" fontId="34" fillId="0" borderId="0" xfId="0" applyFont="1" applyFill="1" applyBorder="1" applyAlignment="1">
      <alignment horizontal="left" vertical="center" wrapText="1"/>
    </xf>
    <xf numFmtId="0" fontId="40" fillId="55" borderId="0" xfId="0" applyFont="1" applyFill="1" applyBorder="1" applyAlignment="1"/>
    <xf numFmtId="0" fontId="23" fillId="55" borderId="0" xfId="0" applyNumberFormat="1" applyFont="1" applyFill="1" applyBorder="1" applyAlignment="1" applyProtection="1">
      <alignment horizontal="center" vertical="center" wrapText="1"/>
    </xf>
    <xf numFmtId="0" fontId="34" fillId="60" borderId="0" xfId="65" applyFont="1" applyFill="1" applyBorder="1" applyAlignment="1">
      <alignment horizontal="center" vertical="top"/>
    </xf>
    <xf numFmtId="0" fontId="36" fillId="60" borderId="0" xfId="0" applyNumberFormat="1" applyFont="1" applyFill="1" applyBorder="1" applyAlignment="1" applyProtection="1">
      <alignment vertical="top" wrapText="1"/>
    </xf>
    <xf numFmtId="0" fontId="40" fillId="0" borderId="0" xfId="0" applyFont="1" applyFill="1" applyBorder="1" applyAlignment="1">
      <alignment vertical="top"/>
    </xf>
    <xf numFmtId="0" fontId="36" fillId="40" borderId="0" xfId="0" applyNumberFormat="1" applyFont="1" applyFill="1" applyBorder="1" applyAlignment="1" applyProtection="1">
      <alignment horizontal="left" vertical="top" wrapText="1"/>
    </xf>
    <xf numFmtId="0" fontId="46" fillId="40" borderId="0" xfId="0" applyFont="1" applyFill="1" applyBorder="1" applyAlignment="1">
      <alignment vertical="top"/>
    </xf>
    <xf numFmtId="0" fontId="34" fillId="0" borderId="44" xfId="0" applyNumberFormat="1" applyFont="1" applyFill="1" applyBorder="1" applyAlignment="1" applyProtection="1">
      <alignment vertical="center" wrapText="1"/>
    </xf>
    <xf numFmtId="0" fontId="34"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4" xfId="0" applyNumberFormat="1" applyFont="1" applyFill="1" applyBorder="1" applyAlignment="1" applyProtection="1">
      <alignment wrapText="1"/>
    </xf>
    <xf numFmtId="0" fontId="34" fillId="0" borderId="45" xfId="0" applyNumberFormat="1" applyFont="1" applyFill="1" applyBorder="1" applyAlignment="1" applyProtection="1">
      <alignment vertical="center" wrapText="1"/>
    </xf>
    <xf numFmtId="0" fontId="34" fillId="0" borderId="45" xfId="0" applyNumberFormat="1" applyFont="1" applyFill="1" applyBorder="1" applyAlignment="1" applyProtection="1">
      <alignment horizontal="center" vertical="center" wrapText="1"/>
    </xf>
    <xf numFmtId="0" fontId="34" fillId="0" borderId="45"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wrapText="1"/>
    </xf>
    <xf numFmtId="0" fontId="34" fillId="33" borderId="30" xfId="0" applyNumberFormat="1" applyFont="1" applyFill="1" applyBorder="1" applyAlignment="1" applyProtection="1">
      <alignment vertical="center" wrapText="1"/>
    </xf>
    <xf numFmtId="0" fontId="34" fillId="35" borderId="31" xfId="0" applyNumberFormat="1" applyFont="1" applyFill="1" applyBorder="1" applyAlignment="1" applyProtection="1">
      <alignment vertical="center" wrapText="1"/>
    </xf>
    <xf numFmtId="0" fontId="34" fillId="33" borderId="31" xfId="0" applyNumberFormat="1" applyFont="1" applyFill="1" applyBorder="1" applyAlignment="1" applyProtection="1">
      <alignment vertical="center" wrapText="1"/>
    </xf>
    <xf numFmtId="0" fontId="34" fillId="47" borderId="30" xfId="0" applyNumberFormat="1" applyFont="1" applyFill="1" applyBorder="1" applyAlignment="1" applyProtection="1">
      <alignment vertical="center" wrapText="1"/>
    </xf>
    <xf numFmtId="0" fontId="34" fillId="35" borderId="30" xfId="0" applyNumberFormat="1" applyFont="1" applyFill="1" applyBorder="1" applyAlignment="1" applyProtection="1">
      <alignment horizontal="left" vertical="center" wrapText="1"/>
    </xf>
    <xf numFmtId="0" fontId="36" fillId="0" borderId="30" xfId="0" applyNumberFormat="1" applyFont="1" applyFill="1" applyBorder="1" applyAlignment="1" applyProtection="1">
      <alignment horizontal="center" vertical="center"/>
    </xf>
    <xf numFmtId="0" fontId="34" fillId="40" borderId="31" xfId="0" applyNumberFormat="1" applyFont="1" applyFill="1" applyBorder="1" applyAlignment="1" applyProtection="1">
      <alignment vertical="center" wrapText="1"/>
    </xf>
    <xf numFmtId="0" fontId="34" fillId="39" borderId="30" xfId="0" applyNumberFormat="1" applyFont="1" applyFill="1" applyBorder="1" applyAlignment="1" applyProtection="1">
      <alignment vertical="center" wrapText="1"/>
    </xf>
    <xf numFmtId="0" fontId="34" fillId="40" borderId="30" xfId="0" applyNumberFormat="1" applyFont="1" applyFill="1" applyBorder="1" applyAlignment="1" applyProtection="1">
      <alignment vertical="center" wrapText="1"/>
    </xf>
    <xf numFmtId="0" fontId="34" fillId="40" borderId="30" xfId="0" applyNumberFormat="1" applyFont="1" applyFill="1" applyBorder="1" applyAlignment="1" applyProtection="1">
      <alignment horizontal="left" vertical="center" wrapText="1"/>
    </xf>
    <xf numFmtId="0" fontId="34" fillId="40" borderId="31" xfId="0" applyNumberFormat="1" applyFont="1" applyFill="1" applyBorder="1" applyAlignment="1" applyProtection="1">
      <alignment horizontal="left" vertical="center" wrapText="1"/>
    </xf>
    <xf numFmtId="0" fontId="34" fillId="52" borderId="30" xfId="0" applyNumberFormat="1" applyFont="1" applyFill="1" applyBorder="1" applyAlignment="1" applyProtection="1">
      <alignment horizontal="left" vertical="center" wrapText="1"/>
    </xf>
    <xf numFmtId="0" fontId="34" fillId="0" borderId="30" xfId="0" applyFont="1" applyFill="1" applyBorder="1" applyAlignment="1">
      <alignment horizontal="left" vertical="center"/>
    </xf>
    <xf numFmtId="0" fontId="34" fillId="38" borderId="30" xfId="65" applyFont="1" applyFill="1" applyBorder="1" applyAlignment="1">
      <alignment vertical="center"/>
    </xf>
    <xf numFmtId="0" fontId="34" fillId="0" borderId="45" xfId="0" applyNumberFormat="1" applyFont="1" applyFill="1" applyBorder="1" applyAlignment="1" applyProtection="1">
      <alignment horizontal="left" vertical="center" wrapText="1"/>
    </xf>
    <xf numFmtId="0" fontId="34" fillId="38" borderId="30" xfId="65" applyFont="1" applyFill="1" applyBorder="1" applyAlignment="1">
      <alignment vertical="center" wrapText="1"/>
    </xf>
    <xf numFmtId="0" fontId="34" fillId="39" borderId="30" xfId="0" applyFont="1" applyFill="1" applyBorder="1" applyAlignment="1">
      <alignment vertical="center" wrapText="1"/>
    </xf>
    <xf numFmtId="0" fontId="34" fillId="52" borderId="30" xfId="0" applyFont="1" applyFill="1" applyBorder="1" applyAlignment="1">
      <alignment vertical="center" wrapText="1"/>
    </xf>
    <xf numFmtId="0" fontId="34" fillId="33" borderId="31" xfId="0" applyFont="1" applyFill="1" applyBorder="1" applyAlignment="1">
      <alignment vertical="center" wrapText="1"/>
    </xf>
    <xf numFmtId="0" fontId="34" fillId="35" borderId="45" xfId="0" applyNumberFormat="1" applyFont="1" applyFill="1" applyBorder="1" applyAlignment="1" applyProtection="1">
      <alignment horizontal="left" vertical="center" wrapText="1"/>
    </xf>
    <xf numFmtId="0" fontId="36" fillId="0" borderId="45" xfId="0" applyNumberFormat="1" applyFont="1" applyFill="1" applyBorder="1" applyAlignment="1" applyProtection="1">
      <alignment horizontal="center" vertical="center"/>
    </xf>
    <xf numFmtId="0" fontId="34" fillId="35" borderId="30" xfId="0" applyFont="1" applyFill="1" applyBorder="1" applyAlignment="1">
      <alignment horizontal="left" vertical="center" wrapText="1"/>
    </xf>
    <xf numFmtId="0" fontId="34" fillId="0" borderId="30" xfId="65" applyFont="1" applyFill="1" applyBorder="1" applyAlignment="1">
      <alignment vertical="center"/>
    </xf>
    <xf numFmtId="0" fontId="34" fillId="33" borderId="30" xfId="0" applyNumberFormat="1" applyFont="1" applyFill="1" applyBorder="1" applyAlignment="1" applyProtection="1">
      <alignment horizontal="left" vertical="center" wrapText="1"/>
    </xf>
    <xf numFmtId="0" fontId="34" fillId="38" borderId="31" xfId="65" applyFont="1" applyFill="1" applyBorder="1" applyAlignment="1">
      <alignment vertical="center" wrapText="1"/>
    </xf>
    <xf numFmtId="0" fontId="34" fillId="0" borderId="30" xfId="65" applyFont="1" applyFill="1" applyBorder="1" applyAlignment="1">
      <alignment vertical="center" wrapText="1"/>
    </xf>
    <xf numFmtId="0" fontId="34" fillId="47" borderId="30" xfId="0" applyFont="1" applyFill="1" applyBorder="1" applyAlignment="1">
      <alignment vertical="center" wrapText="1"/>
    </xf>
    <xf numFmtId="0" fontId="34" fillId="47" borderId="31" xfId="0" applyFont="1" applyFill="1" applyBorder="1" applyAlignment="1">
      <alignment vertical="center" wrapText="1"/>
    </xf>
    <xf numFmtId="0" fontId="34" fillId="0" borderId="45" xfId="0" applyFont="1" applyFill="1" applyBorder="1" applyAlignment="1" applyProtection="1">
      <alignment vertical="center" wrapText="1"/>
    </xf>
    <xf numFmtId="0" fontId="34" fillId="0" borderId="45" xfId="0" applyFont="1" applyFill="1" applyBorder="1" applyAlignment="1" applyProtection="1">
      <alignment horizontal="left" vertical="center" wrapText="1"/>
    </xf>
    <xf numFmtId="0" fontId="34" fillId="0" borderId="30" xfId="0" applyFont="1" applyFill="1" applyBorder="1" applyAlignment="1">
      <alignment horizontal="justify" vertical="center" wrapText="1"/>
    </xf>
    <xf numFmtId="0" fontId="34" fillId="0" borderId="31" xfId="0" applyFont="1" applyFill="1" applyBorder="1" applyAlignment="1">
      <alignment horizontal="left" vertical="center" wrapText="1"/>
    </xf>
    <xf numFmtId="0" fontId="59" fillId="0" borderId="45"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wrapText="1"/>
    </xf>
    <xf numFmtId="0" fontId="34" fillId="0" borderId="45" xfId="0" applyNumberFormat="1" applyFont="1" applyFill="1" applyBorder="1" applyAlignment="1" applyProtection="1">
      <alignment horizontal="center" vertical="center"/>
    </xf>
    <xf numFmtId="0" fontId="34" fillId="0" borderId="44" xfId="0" applyNumberFormat="1" applyFont="1" applyFill="1" applyBorder="1" applyAlignment="1" applyProtection="1">
      <alignment horizontal="center" vertical="center"/>
    </xf>
    <xf numFmtId="0" fontId="34" fillId="0" borderId="44" xfId="0" applyFont="1" applyFill="1" applyBorder="1" applyAlignment="1" applyProtection="1">
      <alignment vertical="center" wrapText="1"/>
    </xf>
    <xf numFmtId="0" fontId="34" fillId="0" borderId="31" xfId="0" applyFont="1" applyFill="1" applyBorder="1" applyAlignment="1">
      <alignment vertical="center" wrapText="1"/>
    </xf>
    <xf numFmtId="0" fontId="34" fillId="0" borderId="45" xfId="0" applyFont="1" applyFill="1" applyBorder="1" applyAlignment="1">
      <alignment vertical="center" wrapText="1"/>
    </xf>
    <xf numFmtId="0" fontId="34" fillId="0" borderId="31" xfId="0" applyFont="1" applyFill="1" applyBorder="1" applyAlignment="1">
      <alignment vertical="center"/>
    </xf>
    <xf numFmtId="0" fontId="44" fillId="0" borderId="30" xfId="0"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left" vertical="center" wrapText="1"/>
    </xf>
    <xf numFmtId="0" fontId="23" fillId="0" borderId="30" xfId="0" applyNumberFormat="1" applyFont="1" applyFill="1" applyBorder="1" applyAlignment="1" applyProtection="1">
      <alignment horizontal="left" vertical="center" wrapText="1"/>
    </xf>
    <xf numFmtId="0" fontId="23" fillId="0" borderId="31"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horizontal="left" vertical="center" wrapText="1"/>
    </xf>
    <xf numFmtId="0" fontId="23" fillId="0" borderId="3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31" xfId="0" applyFont="1" applyFill="1" applyBorder="1" applyAlignment="1">
      <alignment horizontal="left" vertical="center" wrapText="1"/>
    </xf>
    <xf numFmtId="0" fontId="0" fillId="0" borderId="0" xfId="0" applyFont="1" applyFill="1" applyBorder="1" applyAlignment="1">
      <alignment horizontal="left"/>
    </xf>
    <xf numFmtId="0" fontId="23" fillId="0" borderId="0" xfId="0" applyNumberFormat="1" applyFont="1" applyFill="1" applyBorder="1" applyAlignment="1" applyProtection="1">
      <alignment horizontal="left" vertical="top" wrapText="1"/>
    </xf>
    <xf numFmtId="0" fontId="23" fillId="0" borderId="44" xfId="0" applyNumberFormat="1" applyFont="1" applyFill="1" applyBorder="1" applyAlignment="1" applyProtection="1">
      <alignment horizontal="left" vertical="center" wrapText="1"/>
    </xf>
    <xf numFmtId="0" fontId="23" fillId="0" borderId="38" xfId="0" applyNumberFormat="1" applyFont="1" applyFill="1" applyBorder="1" applyAlignment="1" applyProtection="1">
      <alignment horizontal="left" vertical="center" wrapText="1"/>
    </xf>
    <xf numFmtId="0" fontId="34" fillId="0" borderId="46" xfId="0" applyNumberFormat="1" applyFont="1" applyFill="1" applyBorder="1" applyAlignment="1" applyProtection="1">
      <alignment vertical="center" wrapText="1"/>
    </xf>
    <xf numFmtId="0" fontId="44" fillId="0" borderId="47" xfId="0" applyNumberFormat="1" applyFont="1" applyFill="1" applyBorder="1" applyAlignment="1" applyProtection="1">
      <alignment horizontal="left" vertical="center" wrapText="1"/>
      <protection locked="0"/>
    </xf>
    <xf numFmtId="0" fontId="44" fillId="0" borderId="47" xfId="0" applyNumberFormat="1" applyFont="1" applyFill="1" applyBorder="1" applyAlignment="1" applyProtection="1">
      <alignment wrapText="1"/>
    </xf>
    <xf numFmtId="0" fontId="23" fillId="0" borderId="48" xfId="0" applyNumberFormat="1" applyFont="1" applyFill="1" applyBorder="1" applyAlignment="1" applyProtection="1">
      <alignment horizontal="left" vertical="center" wrapText="1"/>
    </xf>
    <xf numFmtId="0" fontId="44" fillId="0" borderId="50" xfId="0" applyNumberFormat="1" applyFont="1" applyFill="1" applyBorder="1" applyAlignment="1" applyProtection="1">
      <alignment horizontal="left" vertical="center" wrapText="1"/>
      <protection locked="0"/>
    </xf>
    <xf numFmtId="0" fontId="44" fillId="0" borderId="50" xfId="0" applyNumberFormat="1" applyFont="1" applyFill="1" applyBorder="1" applyAlignment="1" applyProtection="1">
      <alignment wrapText="1"/>
    </xf>
    <xf numFmtId="0" fontId="23" fillId="0" borderId="40" xfId="0" applyNumberFormat="1" applyFont="1" applyFill="1" applyBorder="1" applyAlignment="1" applyProtection="1">
      <alignment horizontal="left" vertical="center" wrapText="1"/>
    </xf>
    <xf numFmtId="0" fontId="34" fillId="0" borderId="49" xfId="0" applyNumberFormat="1" applyFont="1" applyFill="1" applyBorder="1" applyAlignment="1" applyProtection="1">
      <alignment horizontal="left" vertical="center" wrapText="1"/>
    </xf>
    <xf numFmtId="0" fontId="34" fillId="0" borderId="49" xfId="0" applyFont="1" applyFill="1" applyBorder="1" applyAlignment="1">
      <alignment vertical="center" wrapText="1"/>
    </xf>
    <xf numFmtId="0" fontId="44" fillId="0" borderId="50" xfId="0" applyFont="1" applyFill="1" applyBorder="1" applyAlignment="1" applyProtection="1">
      <alignment horizontal="left" vertical="center"/>
      <protection locked="0"/>
    </xf>
    <xf numFmtId="0" fontId="34" fillId="0" borderId="51" xfId="0" applyNumberFormat="1" applyFont="1" applyFill="1" applyBorder="1" applyAlignment="1" applyProtection="1">
      <alignment vertical="center" wrapText="1"/>
    </xf>
    <xf numFmtId="0" fontId="44" fillId="0" borderId="52"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wrapText="1"/>
    </xf>
    <xf numFmtId="0" fontId="23" fillId="0" borderId="41" xfId="0" applyNumberFormat="1" applyFont="1" applyFill="1" applyBorder="1" applyAlignment="1" applyProtection="1">
      <alignment horizontal="left" vertical="center" wrapText="1"/>
    </xf>
    <xf numFmtId="0" fontId="23" fillId="0" borderId="37" xfId="0" applyNumberFormat="1" applyFont="1" applyFill="1" applyBorder="1" applyAlignment="1" applyProtection="1">
      <alignment horizontal="left" vertical="center" wrapText="1"/>
    </xf>
    <xf numFmtId="0" fontId="34" fillId="0" borderId="38" xfId="65" applyFont="1" applyFill="1" applyBorder="1" applyAlignment="1">
      <alignment vertical="center"/>
    </xf>
    <xf numFmtId="0" fontId="34" fillId="0" borderId="38" xfId="0" applyFont="1" applyFill="1" applyBorder="1" applyAlignment="1" applyProtection="1">
      <alignment horizontal="left" vertical="center" wrapText="1"/>
      <protection locked="0"/>
    </xf>
    <xf numFmtId="0" fontId="23" fillId="0" borderId="38" xfId="0" applyFont="1" applyFill="1" applyBorder="1" applyAlignment="1">
      <alignment horizontal="left" vertical="center" wrapText="1"/>
    </xf>
    <xf numFmtId="0" fontId="34" fillId="0" borderId="38" xfId="0" applyFont="1" applyFill="1" applyBorder="1" applyAlignment="1" applyProtection="1">
      <alignment vertical="center" wrapText="1"/>
    </xf>
    <xf numFmtId="0" fontId="34" fillId="0" borderId="38" xfId="0" applyFont="1" applyFill="1" applyBorder="1" applyAlignment="1" applyProtection="1">
      <alignment horizontal="left" vertical="center" wrapText="1"/>
    </xf>
    <xf numFmtId="0" fontId="34" fillId="0" borderId="38" xfId="0" applyNumberFormat="1" applyFont="1" applyFill="1" applyBorder="1" applyAlignment="1" applyProtection="1">
      <alignment vertical="center" wrapText="1"/>
    </xf>
    <xf numFmtId="0" fontId="34" fillId="0" borderId="38" xfId="0" applyFont="1" applyFill="1" applyBorder="1" applyAlignment="1">
      <alignment horizontal="center" vertical="center"/>
    </xf>
    <xf numFmtId="0" fontId="37" fillId="53" borderId="44" xfId="0" applyNumberFormat="1" applyFont="1" applyFill="1" applyBorder="1" applyAlignment="1" applyProtection="1">
      <alignment horizontal="left" vertical="center" wrapText="1"/>
    </xf>
    <xf numFmtId="0" fontId="37" fillId="53" borderId="44" xfId="0" applyNumberFormat="1" applyFont="1" applyFill="1" applyBorder="1" applyAlignment="1" applyProtection="1">
      <alignment horizontal="center" vertical="center"/>
    </xf>
    <xf numFmtId="0" fontId="37" fillId="53" borderId="44" xfId="0" applyNumberFormat="1" applyFont="1" applyFill="1" applyBorder="1" applyAlignment="1" applyProtection="1">
      <alignment horizontal="center" vertical="center" wrapText="1"/>
      <protection locked="0"/>
    </xf>
    <xf numFmtId="0" fontId="27" fillId="54" borderId="44" xfId="0" applyNumberFormat="1" applyFont="1" applyFill="1" applyBorder="1" applyAlignment="1" applyProtection="1">
      <alignment horizontal="center" vertical="center" wrapText="1"/>
    </xf>
    <xf numFmtId="0" fontId="39" fillId="53" borderId="44" xfId="0" applyNumberFormat="1" applyFont="1" applyFill="1" applyBorder="1" applyAlignment="1" applyProtection="1">
      <alignment horizontal="left" vertical="center" wrapText="1"/>
    </xf>
    <xf numFmtId="0" fontId="60" fillId="53" borderId="44" xfId="0" applyNumberFormat="1" applyFont="1" applyFill="1" applyBorder="1" applyAlignment="1" applyProtection="1">
      <alignment horizontal="left" vertical="center" wrapText="1"/>
    </xf>
    <xf numFmtId="0" fontId="60" fillId="53" borderId="44" xfId="0" applyNumberFormat="1" applyFont="1" applyFill="1" applyBorder="1" applyAlignment="1" applyProtection="1">
      <alignment horizontal="center" vertical="center"/>
    </xf>
    <xf numFmtId="0" fontId="60" fillId="53" borderId="44" xfId="0" applyNumberFormat="1" applyFont="1" applyFill="1" applyBorder="1" applyAlignment="1" applyProtection="1">
      <alignment horizontal="center" vertical="center" wrapText="1"/>
      <protection locked="0"/>
    </xf>
    <xf numFmtId="0" fontId="64" fillId="53" borderId="44" xfId="0" applyNumberFormat="1" applyFont="1" applyFill="1" applyBorder="1" applyAlignment="1" applyProtection="1">
      <alignment horizontal="left" vertical="center" wrapText="1"/>
    </xf>
    <xf numFmtId="0" fontId="65" fillId="54" borderId="44" xfId="0" applyNumberFormat="1" applyFont="1" applyFill="1" applyBorder="1" applyAlignment="1" applyProtection="1">
      <alignment horizontal="center" vertical="center" wrapText="1"/>
    </xf>
    <xf numFmtId="0" fontId="28" fillId="53" borderId="44" xfId="0" applyNumberFormat="1" applyFont="1" applyFill="1" applyBorder="1" applyAlignment="1" applyProtection="1">
      <alignment horizontal="left" vertical="center" wrapText="1"/>
    </xf>
    <xf numFmtId="0" fontId="37" fillId="54" borderId="44" xfId="0" applyNumberFormat="1" applyFont="1" applyFill="1" applyBorder="1" applyAlignment="1" applyProtection="1">
      <alignment horizontal="left" vertical="center" wrapText="1"/>
    </xf>
    <xf numFmtId="0" fontId="37" fillId="54" borderId="44" xfId="0" applyNumberFormat="1" applyFont="1" applyFill="1" applyBorder="1" applyAlignment="1" applyProtection="1">
      <alignment horizontal="center" vertical="center"/>
    </xf>
    <xf numFmtId="0" fontId="37" fillId="54" borderId="44"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left" vertical="center" wrapText="1"/>
      <protection locked="0"/>
    </xf>
    <xf numFmtId="0" fontId="40" fillId="0" borderId="0" xfId="0" applyNumberFormat="1" applyFont="1" applyFill="1" applyBorder="1" applyAlignment="1" applyProtection="1">
      <alignment horizontal="center" vertical="center" wrapText="1"/>
    </xf>
    <xf numFmtId="0" fontId="69" fillId="0" borderId="0" xfId="0" applyFont="1"/>
    <xf numFmtId="0" fontId="69" fillId="0" borderId="0" xfId="0" applyFont="1" applyAlignment="1">
      <alignment horizontal="center" vertical="center"/>
    </xf>
    <xf numFmtId="0" fontId="69" fillId="0" borderId="0" xfId="0" applyFont="1" applyAlignment="1">
      <alignment wrapText="1"/>
    </xf>
    <xf numFmtId="0" fontId="69" fillId="0" borderId="0" xfId="0" applyFont="1" applyAlignment="1">
      <alignment horizontal="center"/>
    </xf>
    <xf numFmtId="0" fontId="70" fillId="0" borderId="0" xfId="0" applyFont="1" applyAlignment="1">
      <alignment horizontal="left" vertical="center" wrapText="1"/>
    </xf>
    <xf numFmtId="0" fontId="69" fillId="0" borderId="0" xfId="0" applyFont="1" applyAlignment="1">
      <alignment horizontal="left" vertical="center"/>
    </xf>
    <xf numFmtId="0" fontId="71" fillId="0" borderId="43" xfId="0" applyFont="1" applyBorder="1" applyAlignment="1">
      <alignment horizontal="center" vertical="center" wrapText="1"/>
    </xf>
    <xf numFmtId="0" fontId="71" fillId="0" borderId="0" xfId="0" applyFont="1"/>
    <xf numFmtId="0" fontId="71" fillId="0" borderId="43" xfId="0" applyFont="1" applyFill="1" applyBorder="1" applyAlignment="1">
      <alignment horizontal="center" vertical="center" wrapText="1"/>
    </xf>
    <xf numFmtId="0" fontId="71" fillId="0" borderId="39" xfId="0" applyFont="1" applyBorder="1" applyAlignment="1">
      <alignment horizontal="center" vertical="center" wrapText="1"/>
    </xf>
    <xf numFmtId="0" fontId="34" fillId="0" borderId="43" xfId="0" applyNumberFormat="1" applyFont="1" applyFill="1" applyBorder="1" applyAlignment="1" applyProtection="1">
      <alignment vertical="center" wrapText="1"/>
    </xf>
    <xf numFmtId="0" fontId="34" fillId="0" borderId="43"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wrapText="1"/>
      <protection locked="0"/>
    </xf>
    <xf numFmtId="0" fontId="40" fillId="0" borderId="43" xfId="0" applyFont="1" applyFill="1" applyBorder="1" applyAlignment="1">
      <alignment horizontal="center" vertical="top"/>
    </xf>
    <xf numFmtId="0" fontId="0" fillId="0" borderId="43" xfId="0" applyFill="1" applyBorder="1"/>
    <xf numFmtId="0" fontId="34" fillId="0" borderId="43" xfId="0" applyNumberFormat="1" applyFont="1" applyFill="1" applyBorder="1" applyAlignment="1" applyProtection="1">
      <alignment horizontal="center" vertical="center"/>
    </xf>
    <xf numFmtId="0" fontId="34" fillId="0" borderId="43" xfId="65" applyFont="1" applyFill="1" applyBorder="1" applyAlignment="1">
      <alignment horizontal="center" vertical="top"/>
    </xf>
    <xf numFmtId="0" fontId="34" fillId="0" borderId="43" xfId="0" applyFont="1" applyFill="1" applyBorder="1" applyAlignment="1"/>
    <xf numFmtId="0" fontId="34" fillId="0" borderId="43" xfId="0" applyFont="1" applyFill="1" applyBorder="1" applyAlignment="1">
      <alignment horizontal="center"/>
    </xf>
    <xf numFmtId="0" fontId="34" fillId="0" borderId="43" xfId="0" applyNumberFormat="1" applyFont="1" applyFill="1" applyBorder="1" applyAlignment="1" applyProtection="1">
      <alignment horizontal="left" vertical="center" wrapText="1"/>
    </xf>
    <xf numFmtId="0" fontId="34" fillId="0" borderId="43" xfId="0" applyFont="1" applyFill="1" applyBorder="1" applyAlignment="1">
      <alignment horizontal="left" vertical="center" wrapText="1"/>
    </xf>
    <xf numFmtId="0" fontId="34" fillId="0" borderId="43" xfId="0" applyFont="1" applyFill="1" applyBorder="1" applyAlignment="1" applyProtection="1">
      <alignment vertical="center" wrapText="1"/>
    </xf>
    <xf numFmtId="0" fontId="59" fillId="0" borderId="43"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protection locked="0"/>
    </xf>
    <xf numFmtId="0" fontId="34" fillId="0" borderId="43" xfId="65" applyFont="1" applyFill="1" applyBorder="1" applyAlignment="1">
      <alignment vertical="center"/>
    </xf>
    <xf numFmtId="0" fontId="34" fillId="0" borderId="43" xfId="0" applyFont="1" applyFill="1" applyBorder="1" applyAlignment="1">
      <alignment horizontal="left" vertical="center"/>
    </xf>
    <xf numFmtId="0" fontId="36" fillId="0" borderId="43" xfId="0" applyNumberFormat="1" applyFont="1" applyFill="1" applyBorder="1" applyAlignment="1" applyProtection="1">
      <alignment horizontal="center" vertical="center"/>
    </xf>
    <xf numFmtId="0" fontId="53" fillId="0" borderId="43" xfId="0" applyNumberFormat="1" applyFont="1" applyFill="1" applyBorder="1" applyAlignment="1" applyProtection="1">
      <alignment horizontal="center" vertical="center" wrapText="1"/>
      <protection locked="0"/>
    </xf>
    <xf numFmtId="0" fontId="34" fillId="0" borderId="43" xfId="65" applyFont="1" applyFill="1" applyBorder="1" applyAlignment="1">
      <alignment vertical="center" wrapText="1"/>
    </xf>
    <xf numFmtId="0" fontId="34" fillId="0" borderId="43" xfId="0" applyFont="1" applyFill="1" applyBorder="1" applyAlignment="1">
      <alignment vertical="center" wrapText="1"/>
    </xf>
    <xf numFmtId="0" fontId="34" fillId="0" borderId="43" xfId="0" applyFont="1" applyFill="1" applyBorder="1" applyAlignment="1">
      <alignment vertical="center"/>
    </xf>
    <xf numFmtId="0" fontId="34" fillId="0" borderId="43" xfId="0" applyFont="1" applyFill="1" applyBorder="1" applyAlignment="1">
      <alignment horizontal="justify" vertical="center" wrapText="1"/>
    </xf>
    <xf numFmtId="0" fontId="34" fillId="0" borderId="43" xfId="0" applyFont="1" applyFill="1" applyBorder="1" applyAlignment="1" applyProtection="1">
      <alignment horizontal="left" vertical="center" wrapText="1"/>
    </xf>
    <xf numFmtId="0" fontId="44" fillId="0" borderId="43" xfId="0" applyFont="1" applyFill="1" applyBorder="1" applyAlignment="1" applyProtection="1">
      <alignment horizontal="left" vertical="center"/>
      <protection locked="0"/>
    </xf>
    <xf numFmtId="0" fontId="34" fillId="0" borderId="43" xfId="0" applyFont="1" applyFill="1" applyBorder="1" applyAlignment="1">
      <alignment horizontal="center" vertical="center"/>
    </xf>
    <xf numFmtId="0" fontId="44" fillId="0" borderId="43" xfId="0" applyFont="1" applyFill="1" applyBorder="1" applyAlignment="1" applyProtection="1">
      <alignment horizontal="left" vertical="center" wrapText="1"/>
      <protection locked="0"/>
    </xf>
    <xf numFmtId="0" fontId="23" fillId="51" borderId="23" xfId="63" applyFont="1" applyFill="1" applyBorder="1" applyAlignment="1" applyProtection="1">
      <alignment horizontal="center" vertical="center"/>
      <protection locked="0"/>
    </xf>
    <xf numFmtId="165" fontId="23" fillId="0" borderId="0" xfId="63" applyNumberFormat="1" applyFont="1" applyFill="1" applyBorder="1" applyAlignment="1" applyProtection="1">
      <alignment vertical="center"/>
      <protection locked="0"/>
    </xf>
    <xf numFmtId="0" fontId="23" fillId="66" borderId="23" xfId="63" applyFont="1" applyFill="1" applyBorder="1" applyAlignment="1" applyProtection="1">
      <alignment horizontal="center" vertical="center"/>
      <protection locked="0"/>
    </xf>
    <xf numFmtId="0" fontId="23" fillId="34" borderId="23" xfId="63" applyFont="1" applyFill="1" applyBorder="1" applyAlignment="1" applyProtection="1">
      <alignment horizontal="center" vertical="center"/>
      <protection locked="0"/>
    </xf>
    <xf numFmtId="0" fontId="23" fillId="36" borderId="23" xfId="63" applyFont="1" applyFill="1" applyBorder="1" applyAlignment="1" applyProtection="1">
      <alignment horizontal="center" vertical="center"/>
      <protection locked="0"/>
    </xf>
    <xf numFmtId="0" fontId="23" fillId="41" borderId="23" xfId="63" applyFont="1" applyFill="1" applyBorder="1" applyAlignment="1" applyProtection="1">
      <alignment horizontal="center" vertical="center"/>
      <protection locked="0"/>
    </xf>
    <xf numFmtId="0" fontId="23" fillId="50" borderId="23" xfId="63" applyFont="1" applyFill="1" applyBorder="1" applyAlignment="1" applyProtection="1">
      <alignment horizontal="center" vertical="center"/>
      <protection locked="0"/>
    </xf>
    <xf numFmtId="0" fontId="28" fillId="53" borderId="9" xfId="63" applyFont="1" applyFill="1" applyBorder="1" applyAlignment="1" applyProtection="1">
      <alignment horizontal="center" vertical="center"/>
      <protection locked="0"/>
    </xf>
    <xf numFmtId="0" fontId="28" fillId="53" borderId="23" xfId="63" applyFont="1" applyFill="1" applyBorder="1" applyAlignment="1" applyProtection="1">
      <alignment horizontal="center" vertical="center"/>
      <protection locked="0"/>
    </xf>
    <xf numFmtId="0" fontId="31" fillId="53" borderId="32" xfId="63" applyFont="1" applyFill="1" applyBorder="1" applyAlignment="1">
      <alignment vertical="center" wrapText="1"/>
    </xf>
    <xf numFmtId="0" fontId="31" fillId="53" borderId="33" xfId="63" applyFont="1" applyFill="1" applyBorder="1" applyAlignment="1">
      <alignment vertical="center" wrapText="1"/>
    </xf>
    <xf numFmtId="0" fontId="32" fillId="53" borderId="34" xfId="63" applyFont="1" applyFill="1" applyBorder="1" applyAlignment="1">
      <alignment horizontal="center" vertical="center" wrapText="1"/>
    </xf>
    <xf numFmtId="0" fontId="32" fillId="53" borderId="9" xfId="63" applyFont="1" applyFill="1" applyBorder="1" applyAlignment="1">
      <alignment horizontal="center" vertical="center" wrapText="1"/>
    </xf>
    <xf numFmtId="0" fontId="32" fillId="53" borderId="22" xfId="63" applyFont="1" applyFill="1" applyBorder="1" applyAlignment="1">
      <alignment horizontal="center" vertical="center" wrapText="1"/>
    </xf>
    <xf numFmtId="0" fontId="34" fillId="40" borderId="37" xfId="0" applyFont="1" applyFill="1" applyBorder="1" applyAlignment="1">
      <alignment vertical="center"/>
    </xf>
    <xf numFmtId="0" fontId="34" fillId="0" borderId="37" xfId="0" applyFont="1" applyFill="1" applyBorder="1" applyAlignment="1">
      <alignment vertical="center"/>
    </xf>
    <xf numFmtId="0" fontId="34" fillId="0" borderId="37" xfId="0" applyFont="1" applyFill="1" applyBorder="1" applyAlignment="1">
      <alignment horizontal="center" vertical="center"/>
    </xf>
    <xf numFmtId="0" fontId="34" fillId="35" borderId="30" xfId="0" applyFont="1" applyFill="1" applyBorder="1" applyAlignment="1">
      <alignment vertical="center" wrapText="1"/>
    </xf>
    <xf numFmtId="0" fontId="72" fillId="68" borderId="43" xfId="0" applyNumberFormat="1" applyFont="1" applyFill="1" applyBorder="1" applyAlignment="1" applyProtection="1">
      <alignment horizontal="left" vertical="center" wrapText="1"/>
    </xf>
    <xf numFmtId="0" fontId="72" fillId="54" borderId="43" xfId="0" applyNumberFormat="1" applyFont="1" applyFill="1" applyBorder="1" applyAlignment="1" applyProtection="1">
      <alignment horizontal="center" vertical="center" wrapText="1"/>
    </xf>
    <xf numFmtId="0" fontId="73" fillId="54" borderId="43" xfId="0" applyFont="1" applyFill="1" applyBorder="1" applyAlignment="1">
      <alignment horizontal="center" vertical="center" wrapText="1"/>
    </xf>
    <xf numFmtId="0" fontId="74" fillId="54" borderId="43" xfId="0" applyFont="1" applyFill="1" applyBorder="1" applyAlignment="1">
      <alignment horizontal="left" vertical="center" wrapText="1"/>
    </xf>
    <xf numFmtId="0" fontId="34" fillId="0" borderId="46" xfId="0" applyNumberFormat="1" applyFont="1" applyFill="1" applyBorder="1" applyAlignment="1" applyProtection="1">
      <alignment horizontal="center" vertical="center"/>
    </xf>
    <xf numFmtId="0" fontId="34" fillId="0" borderId="49" xfId="0" applyNumberFormat="1" applyFont="1" applyFill="1" applyBorder="1" applyAlignment="1" applyProtection="1">
      <alignment horizontal="center" vertical="center" wrapText="1"/>
    </xf>
    <xf numFmtId="0" fontId="34" fillId="0" borderId="49" xfId="0" applyNumberFormat="1" applyFont="1" applyFill="1" applyBorder="1" applyAlignment="1" applyProtection="1">
      <alignment horizontal="center" vertical="center"/>
    </xf>
    <xf numFmtId="0" fontId="34" fillId="0" borderId="51" xfId="0" applyNumberFormat="1" applyFont="1" applyFill="1" applyBorder="1" applyAlignment="1" applyProtection="1">
      <alignment horizontal="center" vertical="center"/>
    </xf>
    <xf numFmtId="0" fontId="36" fillId="0" borderId="49" xfId="0" applyNumberFormat="1" applyFont="1" applyFill="1" applyBorder="1" applyAlignment="1" applyProtection="1">
      <alignment horizontal="left" vertical="center" wrapText="1"/>
    </xf>
    <xf numFmtId="0" fontId="36" fillId="0" borderId="49" xfId="0" applyFont="1" applyFill="1" applyBorder="1" applyAlignment="1">
      <alignment vertical="center" wrapText="1"/>
    </xf>
    <xf numFmtId="0" fontId="36" fillId="0" borderId="45" xfId="0" applyNumberFormat="1" applyFont="1" applyFill="1" applyBorder="1" applyAlignment="1" applyProtection="1">
      <alignment vertical="center" wrapText="1"/>
    </xf>
    <xf numFmtId="0" fontId="36" fillId="0" borderId="30" xfId="0" applyFont="1" applyFill="1" applyBorder="1" applyAlignment="1">
      <alignment horizontal="left" vertical="center" wrapText="1"/>
    </xf>
    <xf numFmtId="0" fontId="36" fillId="0" borderId="30" xfId="0" applyFont="1" applyFill="1" applyBorder="1" applyAlignment="1">
      <alignment vertical="center"/>
    </xf>
    <xf numFmtId="0" fontId="24" fillId="0" borderId="0" xfId="63" applyFont="1" applyBorder="1" applyAlignment="1">
      <alignment horizontal="center" vertical="center" textRotation="90"/>
    </xf>
    <xf numFmtId="0" fontId="34" fillId="0" borderId="37" xfId="0" applyNumberFormat="1" applyFont="1" applyFill="1" applyBorder="1" applyAlignment="1" applyProtection="1">
      <alignment vertical="center" wrapText="1"/>
    </xf>
    <xf numFmtId="0" fontId="34" fillId="0" borderId="37" xfId="0" applyNumberFormat="1" applyFont="1" applyFill="1" applyBorder="1" applyAlignment="1" applyProtection="1">
      <alignment horizontal="center" vertical="center"/>
    </xf>
    <xf numFmtId="0" fontId="44" fillId="0" borderId="37" xfId="0" applyNumberFormat="1" applyFont="1" applyFill="1" applyBorder="1" applyAlignment="1" applyProtection="1">
      <alignment wrapText="1"/>
    </xf>
    <xf numFmtId="0" fontId="34" fillId="35" borderId="38" xfId="0" applyNumberFormat="1" applyFont="1" applyFill="1" applyBorder="1" applyAlignment="1" applyProtection="1">
      <alignment horizontal="left" vertical="center" wrapText="1"/>
    </xf>
    <xf numFmtId="0" fontId="36" fillId="0" borderId="38" xfId="0" applyNumberFormat="1" applyFont="1" applyFill="1" applyBorder="1" applyAlignment="1" applyProtection="1">
      <alignment horizontal="center" vertical="center"/>
    </xf>
    <xf numFmtId="0" fontId="44" fillId="0" borderId="38" xfId="0" applyNumberFormat="1" applyFont="1" applyFill="1" applyBorder="1" applyAlignment="1" applyProtection="1">
      <alignment wrapText="1"/>
    </xf>
    <xf numFmtId="0" fontId="40" fillId="55" borderId="56" xfId="0" applyFont="1" applyFill="1" applyBorder="1" applyAlignment="1">
      <alignment vertical="top"/>
    </xf>
    <xf numFmtId="0" fontId="40" fillId="55" borderId="56" xfId="0" applyFont="1" applyFill="1" applyBorder="1" applyAlignment="1">
      <alignment horizontal="center" vertical="top"/>
    </xf>
    <xf numFmtId="0" fontId="36" fillId="56" borderId="56" xfId="0" applyNumberFormat="1" applyFont="1" applyFill="1" applyBorder="1" applyAlignment="1" applyProtection="1">
      <alignment horizontal="left" vertical="top"/>
    </xf>
    <xf numFmtId="0" fontId="40" fillId="0" borderId="56" xfId="0" applyFont="1" applyBorder="1" applyAlignment="1">
      <alignment horizontal="center" vertical="top"/>
    </xf>
    <xf numFmtId="0" fontId="34" fillId="0" borderId="56" xfId="0" applyNumberFormat="1" applyFont="1" applyFill="1" applyBorder="1" applyAlignment="1" applyProtection="1">
      <alignment vertical="top" wrapText="1"/>
    </xf>
    <xf numFmtId="0" fontId="40" fillId="55" borderId="56" xfId="0" applyNumberFormat="1" applyFont="1" applyFill="1" applyBorder="1" applyAlignment="1" applyProtection="1">
      <alignment horizontal="center" vertical="center" wrapText="1"/>
    </xf>
    <xf numFmtId="0" fontId="34" fillId="0" borderId="56" xfId="0" applyNumberFormat="1" applyFont="1" applyFill="1" applyBorder="1" applyAlignment="1" applyProtection="1">
      <alignment horizontal="center" vertical="center" wrapText="1"/>
    </xf>
    <xf numFmtId="0" fontId="34" fillId="0" borderId="56" xfId="0" applyNumberFormat="1" applyFont="1" applyFill="1" applyBorder="1" applyAlignment="1" applyProtection="1">
      <alignment vertical="center" wrapText="1"/>
    </xf>
    <xf numFmtId="0" fontId="34" fillId="0" borderId="56"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left" vertical="center" wrapText="1"/>
      <protection locked="0"/>
    </xf>
    <xf numFmtId="0" fontId="44" fillId="0" borderId="56" xfId="0" applyNumberFormat="1" applyFont="1" applyFill="1" applyBorder="1" applyAlignment="1" applyProtection="1">
      <alignment wrapText="1"/>
    </xf>
    <xf numFmtId="0" fontId="23" fillId="0" borderId="56" xfId="0" applyNumberFormat="1" applyFont="1" applyFill="1" applyBorder="1" applyAlignment="1" applyProtection="1">
      <alignment horizontal="left" vertical="center" wrapText="1"/>
    </xf>
    <xf numFmtId="0" fontId="40" fillId="0" borderId="56" xfId="0" applyFont="1" applyFill="1" applyBorder="1" applyAlignment="1">
      <alignment vertical="center"/>
    </xf>
    <xf numFmtId="0" fontId="46" fillId="0" borderId="56" xfId="0" applyFont="1" applyFill="1" applyBorder="1" applyAlignment="1" applyProtection="1">
      <alignment horizontal="center" vertical="center" wrapText="1"/>
    </xf>
    <xf numFmtId="0" fontId="46" fillId="0" borderId="56" xfId="0" applyFont="1" applyBorder="1" applyAlignment="1" applyProtection="1">
      <alignment horizontal="center" vertical="center" wrapText="1"/>
    </xf>
    <xf numFmtId="10" fontId="46" fillId="0" borderId="56" xfId="0" applyNumberFormat="1" applyFont="1" applyBorder="1" applyAlignment="1" applyProtection="1">
      <alignment horizontal="center" vertical="center" wrapText="1"/>
    </xf>
    <xf numFmtId="0" fontId="46" fillId="0" borderId="56" xfId="0" applyFont="1" applyBorder="1" applyAlignment="1" applyProtection="1">
      <alignment horizontal="center" vertical="center"/>
    </xf>
    <xf numFmtId="0" fontId="47" fillId="0" borderId="56" xfId="0" applyNumberFormat="1" applyFont="1" applyBorder="1" applyAlignment="1" applyProtection="1">
      <alignment horizontal="center" vertical="center"/>
    </xf>
    <xf numFmtId="10" fontId="46" fillId="0" borderId="56" xfId="0" applyNumberFormat="1" applyFont="1" applyBorder="1" applyAlignment="1" applyProtection="1">
      <alignment horizontal="center" vertical="center"/>
    </xf>
    <xf numFmtId="0" fontId="46" fillId="0" borderId="56" xfId="0" applyFont="1" applyBorder="1" applyAlignment="1" applyProtection="1">
      <alignment horizontal="justify" vertical="center" wrapText="1"/>
    </xf>
    <xf numFmtId="0" fontId="40" fillId="0" borderId="56" xfId="0" applyFont="1" applyBorder="1" applyAlignment="1">
      <alignment vertical="center"/>
    </xf>
    <xf numFmtId="0" fontId="34" fillId="0" borderId="37" xfId="0" applyNumberFormat="1" applyFont="1" applyFill="1" applyBorder="1" applyAlignment="1" applyProtection="1">
      <alignment horizontal="left" vertical="center" wrapText="1"/>
    </xf>
    <xf numFmtId="0" fontId="34" fillId="0" borderId="37" xfId="0" applyNumberFormat="1" applyFont="1" applyFill="1" applyBorder="1" applyAlignment="1" applyProtection="1">
      <alignment horizontal="center" vertical="center" wrapText="1"/>
    </xf>
    <xf numFmtId="0" fontId="46" fillId="0" borderId="0" xfId="0" applyFont="1"/>
    <xf numFmtId="0" fontId="69" fillId="70" borderId="45" xfId="0" applyNumberFormat="1" applyFont="1" applyFill="1" applyBorder="1" applyAlignment="1" applyProtection="1">
      <alignment horizontal="left" vertical="center" wrapText="1"/>
    </xf>
    <xf numFmtId="0" fontId="40" fillId="0" borderId="57" xfId="0" applyFont="1" applyFill="1" applyBorder="1" applyAlignment="1">
      <alignment horizontal="center" vertical="top"/>
    </xf>
    <xf numFmtId="0" fontId="0" fillId="0" borderId="57" xfId="0" applyFill="1" applyBorder="1"/>
    <xf numFmtId="0" fontId="34" fillId="0" borderId="57" xfId="0" applyNumberFormat="1" applyFont="1" applyFill="1" applyBorder="1" applyAlignment="1" applyProtection="1">
      <alignment horizontal="left" vertical="center" wrapText="1"/>
    </xf>
    <xf numFmtId="0" fontId="44" fillId="0" borderId="51" xfId="0" applyNumberFormat="1" applyFont="1" applyFill="1" applyBorder="1" applyAlignment="1" applyProtection="1">
      <alignment wrapText="1"/>
    </xf>
    <xf numFmtId="0" fontId="44" fillId="0" borderId="49" xfId="0" applyNumberFormat="1" applyFont="1" applyFill="1" applyBorder="1" applyAlignment="1" applyProtection="1">
      <alignment wrapText="1"/>
    </xf>
    <xf numFmtId="0" fontId="34" fillId="52" borderId="31" xfId="0" applyNumberFormat="1" applyFont="1" applyFill="1" applyBorder="1" applyAlignment="1" applyProtection="1">
      <alignment horizontal="left" vertical="center" wrapText="1"/>
    </xf>
    <xf numFmtId="0" fontId="0" fillId="0" borderId="0" xfId="0" applyAlignment="1">
      <alignment horizontal="center"/>
    </xf>
    <xf numFmtId="0" fontId="34" fillId="35" borderId="55"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34" fillId="0" borderId="40" xfId="0" applyNumberFormat="1" applyFont="1" applyFill="1" applyBorder="1" applyAlignment="1" applyProtection="1">
      <alignment horizontal="center" vertical="center" wrapText="1"/>
    </xf>
    <xf numFmtId="0" fontId="34" fillId="52" borderId="45" xfId="0" applyNumberFormat="1" applyFont="1" applyFill="1" applyBorder="1" applyAlignment="1" applyProtection="1">
      <alignment horizontal="left" vertical="center" wrapText="1"/>
    </xf>
    <xf numFmtId="0" fontId="0" fillId="0" borderId="0" xfId="0"/>
    <xf numFmtId="0" fontId="40" fillId="0" borderId="0" xfId="0" applyFont="1" applyBorder="1" applyAlignment="1">
      <alignment horizontal="center" vertical="top"/>
    </xf>
    <xf numFmtId="0" fontId="34" fillId="0" borderId="0" xfId="0" applyNumberFormat="1" applyFont="1" applyFill="1" applyBorder="1" applyAlignment="1" applyProtection="1">
      <alignment horizontal="left" vertical="top" wrapText="1"/>
    </xf>
    <xf numFmtId="0" fontId="40" fillId="0" borderId="0" xfId="0" applyFont="1" applyBorder="1" applyAlignment="1">
      <alignment vertical="center"/>
    </xf>
    <xf numFmtId="0" fontId="34" fillId="0" borderId="0" xfId="0" applyNumberFormat="1" applyFont="1" applyFill="1" applyBorder="1" applyAlignment="1" applyProtection="1">
      <alignment vertical="center" wrapText="1"/>
    </xf>
    <xf numFmtId="0" fontId="46" fillId="0" borderId="0" xfId="0" applyFont="1" applyBorder="1" applyAlignment="1" applyProtection="1">
      <alignment horizontal="center" vertical="center" wrapText="1"/>
    </xf>
    <xf numFmtId="10" fontId="46" fillId="0" borderId="0" xfId="0" applyNumberFormat="1" applyFont="1" applyBorder="1" applyAlignment="1" applyProtection="1">
      <alignment horizontal="center" vertical="center" wrapText="1"/>
    </xf>
    <xf numFmtId="0" fontId="46" fillId="0" borderId="0" xfId="0" applyFont="1" applyBorder="1" applyAlignment="1" applyProtection="1">
      <alignment horizontal="center" vertical="center"/>
    </xf>
    <xf numFmtId="0" fontId="47" fillId="0" borderId="0" xfId="0" applyNumberFormat="1" applyFont="1" applyBorder="1" applyAlignment="1" applyProtection="1">
      <alignment horizontal="center" vertical="center"/>
    </xf>
    <xf numFmtId="10" fontId="46" fillId="0" borderId="0" xfId="0" applyNumberFormat="1" applyFont="1" applyBorder="1" applyAlignment="1" applyProtection="1">
      <alignment horizontal="center" vertical="center"/>
    </xf>
    <xf numFmtId="0" fontId="46" fillId="0" borderId="0" xfId="0" applyFont="1" applyBorder="1" applyAlignment="1" applyProtection="1">
      <alignment horizontal="justify" vertical="center" wrapText="1"/>
    </xf>
    <xf numFmtId="0" fontId="34" fillId="0" borderId="0" xfId="0" applyNumberFormat="1" applyFont="1" applyFill="1" applyBorder="1" applyAlignment="1" applyProtection="1">
      <alignment horizontal="center" vertical="center" wrapText="1"/>
    </xf>
    <xf numFmtId="0" fontId="40" fillId="0" borderId="0" xfId="0" applyFont="1" applyFill="1" applyBorder="1" applyAlignment="1">
      <alignment vertical="center"/>
    </xf>
    <xf numFmtId="0" fontId="36" fillId="0" borderId="0" xfId="0" applyNumberFormat="1" applyFont="1" applyFill="1" applyBorder="1" applyAlignment="1" applyProtection="1">
      <alignment wrapText="1"/>
    </xf>
    <xf numFmtId="0" fontId="34" fillId="0" borderId="0" xfId="0" applyNumberFormat="1" applyFont="1" applyFill="1" applyBorder="1" applyAlignment="1" applyProtection="1">
      <alignment horizontal="center" wrapText="1"/>
    </xf>
    <xf numFmtId="0" fontId="36" fillId="0" borderId="0" xfId="0" applyNumberFormat="1" applyFont="1" applyFill="1" applyBorder="1" applyAlignment="1" applyProtection="1">
      <alignment horizontal="center" wrapText="1"/>
    </xf>
    <xf numFmtId="0" fontId="40" fillId="0" borderId="0" xfId="0" applyFont="1" applyBorder="1" applyAlignment="1"/>
    <xf numFmtId="0" fontId="46" fillId="0" borderId="0" xfId="0" applyFont="1" applyBorder="1" applyAlignment="1" applyProtection="1">
      <alignment horizontal="center"/>
    </xf>
    <xf numFmtId="0" fontId="47" fillId="0" borderId="0" xfId="0" applyNumberFormat="1" applyFont="1" applyBorder="1" applyAlignment="1" applyProtection="1">
      <alignment horizontal="center"/>
    </xf>
    <xf numFmtId="10" fontId="46" fillId="0" borderId="0" xfId="0" applyNumberFormat="1" applyFont="1" applyBorder="1" applyAlignment="1" applyProtection="1">
      <alignment horizontal="center"/>
    </xf>
    <xf numFmtId="0" fontId="46" fillId="0" borderId="0" xfId="0" applyFont="1" applyBorder="1" applyAlignment="1" applyProtection="1">
      <alignment horizontal="justify" wrapText="1"/>
    </xf>
    <xf numFmtId="0" fontId="40" fillId="0" borderId="0" xfId="0" applyFont="1" applyFill="1" applyBorder="1" applyAlignment="1"/>
    <xf numFmtId="0" fontId="46" fillId="0" borderId="0" xfId="0" applyFont="1" applyBorder="1" applyAlignment="1" applyProtection="1">
      <alignment horizontal="center" wrapText="1"/>
    </xf>
    <xf numFmtId="10" fontId="46" fillId="0" borderId="0" xfId="0" applyNumberFormat="1" applyFont="1" applyBorder="1" applyAlignment="1" applyProtection="1">
      <alignment horizontal="center" wrapText="1"/>
    </xf>
    <xf numFmtId="0" fontId="40" fillId="32" borderId="0" xfId="0" applyFont="1" applyFill="1" applyBorder="1" applyAlignment="1">
      <alignment vertical="center"/>
    </xf>
    <xf numFmtId="0" fontId="34" fillId="32" borderId="0" xfId="0" applyNumberFormat="1" applyFont="1" applyFill="1" applyBorder="1" applyAlignment="1" applyProtection="1">
      <alignment horizontal="center" vertical="center" wrapText="1"/>
    </xf>
    <xf numFmtId="0" fontId="40" fillId="55" borderId="0" xfId="0" applyFont="1" applyFill="1" applyBorder="1" applyAlignment="1">
      <alignment horizontal="center" vertical="top"/>
    </xf>
    <xf numFmtId="0" fontId="40" fillId="60" borderId="0" xfId="0" applyFont="1" applyFill="1" applyBorder="1" applyAlignment="1">
      <alignment vertical="top"/>
    </xf>
    <xf numFmtId="0" fontId="40" fillId="60" borderId="0" xfId="0" applyFont="1" applyFill="1" applyBorder="1" applyAlignment="1">
      <alignment horizontal="center" vertical="top"/>
    </xf>
    <xf numFmtId="0" fontId="0" fillId="55" borderId="0" xfId="0" applyFont="1" applyFill="1" applyBorder="1" applyAlignment="1">
      <alignment vertical="top"/>
    </xf>
    <xf numFmtId="0" fontId="34" fillId="0" borderId="0" xfId="0" applyNumberFormat="1" applyFont="1" applyFill="1" applyBorder="1" applyAlignment="1" applyProtection="1">
      <alignment vertical="top" wrapText="1"/>
    </xf>
    <xf numFmtId="0" fontId="40" fillId="55" borderId="0" xfId="0" applyFont="1" applyFill="1" applyBorder="1" applyAlignment="1">
      <alignment vertical="top"/>
    </xf>
    <xf numFmtId="0" fontId="34" fillId="55" borderId="0" xfId="0" applyNumberFormat="1" applyFont="1" applyFill="1" applyBorder="1" applyAlignment="1" applyProtection="1">
      <alignment horizontal="center" vertical="center" wrapText="1"/>
    </xf>
    <xf numFmtId="0" fontId="44" fillId="0" borderId="57" xfId="0" applyNumberFormat="1" applyFont="1" applyFill="1" applyBorder="1" applyAlignment="1" applyProtection="1">
      <alignment horizontal="left" vertical="center" wrapText="1"/>
      <protection locked="0"/>
    </xf>
    <xf numFmtId="0" fontId="34" fillId="0" borderId="30" xfId="0" applyNumberFormat="1" applyFont="1" applyFill="1" applyBorder="1" applyAlignment="1" applyProtection="1">
      <alignment vertical="center" wrapText="1"/>
    </xf>
    <xf numFmtId="0" fontId="44" fillId="0" borderId="0"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37" fillId="53" borderId="57" xfId="0" applyNumberFormat="1" applyFont="1" applyFill="1" applyBorder="1" applyAlignment="1" applyProtection="1">
      <alignment horizontal="left" vertical="center" wrapText="1"/>
    </xf>
    <xf numFmtId="0" fontId="34" fillId="0" borderId="66"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vertical="center" wrapText="1"/>
    </xf>
    <xf numFmtId="0" fontId="34" fillId="0" borderId="66" xfId="0" applyNumberFormat="1" applyFont="1" applyFill="1" applyBorder="1" applyAlignment="1" applyProtection="1">
      <alignment horizontal="center" vertical="center" wrapText="1"/>
      <protection locked="0"/>
    </xf>
    <xf numFmtId="0" fontId="0" fillId="0" borderId="43" xfId="0" applyFont="1" applyFill="1" applyBorder="1" applyAlignment="1">
      <alignment horizontal="center" vertical="top"/>
    </xf>
    <xf numFmtId="0" fontId="36" fillId="0" borderId="43" xfId="65" applyNumberFormat="1" applyFont="1" applyFill="1" applyBorder="1" applyAlignment="1" applyProtection="1">
      <alignment horizontal="center" vertical="top" wrapText="1"/>
    </xf>
    <xf numFmtId="0" fontId="44" fillId="0" borderId="66" xfId="0" applyNumberFormat="1" applyFont="1" applyFill="1" applyBorder="1" applyAlignment="1" applyProtection="1">
      <alignment horizontal="left" vertical="center" wrapText="1"/>
      <protection locked="0"/>
    </xf>
    <xf numFmtId="0" fontId="46" fillId="0" borderId="55" xfId="0" applyFont="1" applyBorder="1"/>
    <xf numFmtId="0" fontId="69" fillId="70" borderId="55" xfId="0" applyNumberFormat="1" applyFont="1" applyFill="1" applyBorder="1" applyAlignment="1" applyProtection="1">
      <alignment horizontal="left" vertical="center" wrapText="1"/>
    </xf>
    <xf numFmtId="0" fontId="69" fillId="70" borderId="37" xfId="0" applyNumberFormat="1" applyFont="1" applyFill="1" applyBorder="1" applyAlignment="1" applyProtection="1">
      <alignment horizontal="left" vertical="center" wrapText="1"/>
    </xf>
    <xf numFmtId="0" fontId="0" fillId="0" borderId="66" xfId="0" applyFill="1" applyBorder="1"/>
    <xf numFmtId="0" fontId="34" fillId="0" borderId="49" xfId="0" applyNumberFormat="1" applyFont="1" applyFill="1" applyBorder="1" applyAlignment="1" applyProtection="1">
      <alignment horizontal="center" vertical="center" wrapText="1"/>
      <protection locked="0"/>
    </xf>
    <xf numFmtId="0" fontId="34" fillId="0" borderId="66" xfId="0" applyNumberFormat="1" applyFont="1" applyFill="1" applyBorder="1" applyAlignment="1" applyProtection="1">
      <alignment horizontal="left" vertical="center" wrapText="1"/>
    </xf>
    <xf numFmtId="0" fontId="59" fillId="0" borderId="49" xfId="0" applyNumberFormat="1" applyFont="1" applyFill="1" applyBorder="1" applyAlignment="1" applyProtection="1">
      <alignment horizontal="center" vertical="center" wrapText="1"/>
      <protection locked="0"/>
    </xf>
    <xf numFmtId="0" fontId="44" fillId="0" borderId="70" xfId="0" applyNumberFormat="1" applyFont="1" applyFill="1" applyBorder="1" applyAlignment="1" applyProtection="1">
      <alignment wrapText="1"/>
    </xf>
    <xf numFmtId="0" fontId="34" fillId="35" borderId="37" xfId="0" applyFont="1" applyFill="1" applyBorder="1" applyAlignment="1">
      <alignment horizontal="left" vertical="center" wrapText="1"/>
    </xf>
    <xf numFmtId="0" fontId="40" fillId="0" borderId="66" xfId="0" applyFont="1" applyFill="1" applyBorder="1" applyAlignment="1">
      <alignment horizontal="center" vertical="top"/>
    </xf>
    <xf numFmtId="0" fontId="36" fillId="0" borderId="31" xfId="0" applyNumberFormat="1" applyFont="1" applyFill="1" applyBorder="1" applyAlignment="1" applyProtection="1">
      <alignment horizontal="center" wrapText="1"/>
    </xf>
    <xf numFmtId="0" fontId="44" fillId="0" borderId="40" xfId="0" applyNumberFormat="1" applyFont="1" applyFill="1" applyBorder="1" applyAlignment="1" applyProtection="1">
      <alignment wrapText="1"/>
    </xf>
    <xf numFmtId="0" fontId="0" fillId="0" borderId="0" xfId="0"/>
    <xf numFmtId="0" fontId="34" fillId="0" borderId="0" xfId="0" applyNumberFormat="1" applyFont="1" applyFill="1" applyBorder="1" applyAlignment="1" applyProtection="1">
      <alignment horizontal="center" vertical="center" wrapText="1"/>
    </xf>
    <xf numFmtId="0" fontId="34" fillId="0" borderId="31" xfId="0" applyNumberFormat="1" applyFont="1" applyFill="1" applyBorder="1" applyAlignment="1" applyProtection="1">
      <alignment horizontal="center" vertical="center" wrapText="1"/>
    </xf>
    <xf numFmtId="0" fontId="34" fillId="0" borderId="31" xfId="0" applyNumberFormat="1" applyFont="1" applyFill="1" applyBorder="1" applyAlignment="1" applyProtection="1">
      <alignment horizontal="left" vertical="center" wrapText="1"/>
    </xf>
    <xf numFmtId="0" fontId="44" fillId="0" borderId="31" xfId="0" applyNumberFormat="1" applyFont="1" applyFill="1" applyBorder="1" applyAlignment="1" applyProtection="1">
      <alignment wrapText="1"/>
    </xf>
    <xf numFmtId="0" fontId="34"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44" fillId="0" borderId="31" xfId="0" applyNumberFormat="1" applyFont="1" applyFill="1" applyBorder="1" applyAlignment="1" applyProtection="1">
      <alignment horizontal="left" vertical="center" wrapText="1"/>
      <protection locked="0"/>
    </xf>
    <xf numFmtId="0" fontId="34" fillId="0" borderId="38" xfId="0" applyNumberFormat="1" applyFont="1" applyFill="1" applyBorder="1" applyAlignment="1" applyProtection="1">
      <alignment horizontal="center" vertical="center" wrapText="1"/>
    </xf>
    <xf numFmtId="0" fontId="34" fillId="0" borderId="38"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left" vertical="center" wrapText="1"/>
      <protection locked="0"/>
    </xf>
    <xf numFmtId="0" fontId="34" fillId="0" borderId="38" xfId="0" applyNumberFormat="1" applyFont="1" applyFill="1" applyBorder="1" applyAlignment="1" applyProtection="1">
      <alignment horizontal="left" vertical="center" wrapText="1"/>
    </xf>
    <xf numFmtId="0" fontId="34" fillId="0" borderId="37" xfId="0" applyNumberFormat="1" applyFont="1" applyFill="1" applyBorder="1" applyAlignment="1" applyProtection="1">
      <alignment horizontal="center" vertical="center" wrapText="1"/>
      <protection locked="0"/>
    </xf>
    <xf numFmtId="0" fontId="34" fillId="0" borderId="45" xfId="0" applyNumberFormat="1" applyFont="1" applyFill="1" applyBorder="1" applyAlignment="1" applyProtection="1">
      <alignment vertical="center" wrapText="1"/>
    </xf>
    <xf numFmtId="0" fontId="34" fillId="0" borderId="45" xfId="0" applyNumberFormat="1" applyFont="1" applyFill="1" applyBorder="1" applyAlignment="1" applyProtection="1">
      <alignment horizontal="center" vertical="center" wrapText="1"/>
    </xf>
    <xf numFmtId="0" fontId="34" fillId="0" borderId="45"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wrapText="1"/>
    </xf>
    <xf numFmtId="0" fontId="34" fillId="0" borderId="45" xfId="0" applyNumberFormat="1" applyFont="1" applyFill="1" applyBorder="1" applyAlignment="1" applyProtection="1">
      <alignment horizontal="left" vertical="center" wrapText="1"/>
    </xf>
    <xf numFmtId="0" fontId="34" fillId="35" borderId="31" xfId="0" applyFont="1" applyFill="1" applyBorder="1" applyAlignment="1">
      <alignment horizontal="left" vertical="center" wrapText="1"/>
    </xf>
    <xf numFmtId="0" fontId="59" fillId="0" borderId="45"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left" vertical="center" wrapText="1"/>
    </xf>
    <xf numFmtId="0" fontId="23" fillId="0" borderId="38" xfId="0" applyNumberFormat="1" applyFont="1" applyFill="1" applyBorder="1" applyAlignment="1" applyProtection="1">
      <alignment horizontal="left" vertical="center" wrapText="1"/>
    </xf>
    <xf numFmtId="0" fontId="23" fillId="0" borderId="40" xfId="0" applyNumberFormat="1" applyFont="1" applyFill="1" applyBorder="1" applyAlignment="1" applyProtection="1">
      <alignment horizontal="left" vertical="center" wrapText="1"/>
    </xf>
    <xf numFmtId="0" fontId="23" fillId="0" borderId="41" xfId="0" applyNumberFormat="1" applyFont="1" applyFill="1" applyBorder="1" applyAlignment="1" applyProtection="1">
      <alignment horizontal="left" vertical="center" wrapText="1"/>
    </xf>
    <xf numFmtId="0" fontId="23" fillId="0" borderId="37" xfId="0" applyNumberFormat="1" applyFont="1" applyFill="1" applyBorder="1" applyAlignment="1" applyProtection="1">
      <alignment horizontal="left" vertical="center" wrapText="1"/>
    </xf>
    <xf numFmtId="0" fontId="69" fillId="0" borderId="0" xfId="0" applyFont="1" applyAlignment="1">
      <alignment horizontal="center"/>
    </xf>
    <xf numFmtId="0" fontId="72" fillId="68" borderId="39" xfId="0" applyNumberFormat="1" applyFont="1" applyFill="1" applyBorder="1" applyAlignment="1" applyProtection="1">
      <alignment horizontal="left" vertical="center" wrapText="1"/>
    </xf>
    <xf numFmtId="0" fontId="72" fillId="54" borderId="39" xfId="0" applyNumberFormat="1" applyFont="1" applyFill="1" applyBorder="1" applyAlignment="1" applyProtection="1">
      <alignment horizontal="center" vertical="center" wrapText="1"/>
    </xf>
    <xf numFmtId="0" fontId="73" fillId="54" borderId="39" xfId="0" applyFont="1" applyFill="1" applyBorder="1" applyAlignment="1">
      <alignment horizontal="center" vertical="center" wrapText="1"/>
    </xf>
    <xf numFmtId="0" fontId="74" fillId="54" borderId="39" xfId="0" applyFont="1" applyFill="1" applyBorder="1" applyAlignment="1">
      <alignment horizontal="left" vertical="center" wrapText="1"/>
    </xf>
    <xf numFmtId="0" fontId="44" fillId="0" borderId="55" xfId="0" applyNumberFormat="1"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wrapText="1"/>
    </xf>
    <xf numFmtId="0" fontId="44" fillId="0" borderId="38" xfId="0" applyNumberFormat="1" applyFont="1" applyFill="1" applyBorder="1" applyAlignment="1" applyProtection="1">
      <alignment wrapText="1"/>
    </xf>
    <xf numFmtId="0" fontId="34" fillId="0" borderId="55" xfId="0" applyNumberFormat="1" applyFont="1" applyFill="1" applyBorder="1" applyAlignment="1" applyProtection="1">
      <alignment horizontal="center" vertical="center" wrapText="1"/>
    </xf>
    <xf numFmtId="0" fontId="34" fillId="0" borderId="55" xfId="0" applyNumberFormat="1" applyFont="1" applyFill="1" applyBorder="1" applyAlignment="1" applyProtection="1">
      <alignment horizontal="center" vertical="center" wrapText="1"/>
      <protection locked="0"/>
    </xf>
    <xf numFmtId="0" fontId="44" fillId="0" borderId="55" xfId="0" applyNumberFormat="1" applyFont="1" applyFill="1" applyBorder="1" applyAlignment="1" applyProtection="1">
      <alignment wrapText="1"/>
    </xf>
    <xf numFmtId="0" fontId="34" fillId="0" borderId="55" xfId="0" applyNumberFormat="1" applyFont="1" applyFill="1" applyBorder="1" applyAlignment="1" applyProtection="1">
      <alignment horizontal="left" vertical="center" wrapText="1"/>
    </xf>
    <xf numFmtId="0" fontId="0" fillId="0" borderId="39" xfId="0" applyFill="1" applyBorder="1"/>
    <xf numFmtId="0" fontId="34" fillId="0" borderId="71" xfId="0" applyNumberFormat="1" applyFont="1" applyFill="1" applyBorder="1" applyAlignment="1" applyProtection="1">
      <alignment vertical="center" wrapText="1"/>
    </xf>
    <xf numFmtId="0" fontId="34" fillId="0" borderId="71" xfId="0" applyNumberFormat="1" applyFont="1" applyFill="1" applyBorder="1" applyAlignment="1" applyProtection="1">
      <alignment horizontal="center" vertical="center" wrapText="1"/>
    </xf>
    <xf numFmtId="0" fontId="34" fillId="0" borderId="71"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left" vertical="center" wrapText="1"/>
      <protection locked="0"/>
    </xf>
    <xf numFmtId="0" fontId="44" fillId="0" borderId="71" xfId="0" applyNumberFormat="1" applyFont="1" applyFill="1" applyBorder="1" applyAlignment="1" applyProtection="1">
      <alignment wrapText="1"/>
    </xf>
    <xf numFmtId="0" fontId="34" fillId="52" borderId="38" xfId="0" applyNumberFormat="1" applyFont="1" applyFill="1" applyBorder="1" applyAlignment="1" applyProtection="1">
      <alignment horizontal="left" vertical="center" wrapText="1"/>
    </xf>
    <xf numFmtId="0" fontId="34" fillId="0" borderId="56" xfId="0" applyNumberFormat="1" applyFont="1" applyFill="1" applyBorder="1" applyAlignment="1" applyProtection="1">
      <alignment horizontal="left" vertical="center" wrapText="1"/>
    </xf>
    <xf numFmtId="0" fontId="34" fillId="35" borderId="57" xfId="0" applyFont="1" applyFill="1" applyBorder="1" applyAlignment="1">
      <alignment horizontal="left" vertical="center" wrapText="1"/>
    </xf>
    <xf numFmtId="0" fontId="34" fillId="0" borderId="57"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4" fillId="0" borderId="57" xfId="0" applyNumberFormat="1" applyFont="1" applyFill="1" applyBorder="1" applyAlignment="1" applyProtection="1">
      <alignment wrapText="1"/>
    </xf>
    <xf numFmtId="0" fontId="46" fillId="0" borderId="39" xfId="0" applyFont="1" applyBorder="1" applyAlignment="1">
      <alignment wrapText="1"/>
    </xf>
    <xf numFmtId="0" fontId="0" fillId="0" borderId="72" xfId="0" applyFill="1" applyBorder="1"/>
    <xf numFmtId="0" fontId="44" fillId="54" borderId="0" xfId="0" applyNumberFormat="1" applyFont="1" applyFill="1" applyBorder="1" applyAlignment="1" applyProtection="1">
      <alignment horizontal="left" vertical="center" wrapText="1"/>
      <protection locked="0"/>
    </xf>
    <xf numFmtId="0" fontId="44" fillId="53" borderId="44" xfId="0" applyNumberFormat="1" applyFont="1" applyFill="1" applyBorder="1" applyAlignment="1" applyProtection="1">
      <alignment horizontal="left" vertical="center" wrapText="1"/>
      <protection locked="0"/>
    </xf>
    <xf numFmtId="0" fontId="77" fillId="54" borderId="43" xfId="0" applyNumberFormat="1" applyFont="1" applyFill="1" applyBorder="1" applyAlignment="1" applyProtection="1">
      <alignment horizontal="left" vertical="center" wrapText="1"/>
    </xf>
    <xf numFmtId="0" fontId="77" fillId="54" borderId="39" xfId="0" applyNumberFormat="1" applyFont="1" applyFill="1" applyBorder="1" applyAlignment="1" applyProtection="1">
      <alignment horizontal="left" vertical="center" wrapText="1"/>
    </xf>
    <xf numFmtId="0" fontId="0" fillId="0" borderId="23" xfId="0" applyFill="1" applyBorder="1"/>
    <xf numFmtId="0" fontId="23" fillId="0" borderId="73" xfId="67" applyNumberFormat="1" applyFont="1" applyFill="1" applyBorder="1" applyAlignment="1">
      <alignment horizontal="left" vertical="center"/>
    </xf>
    <xf numFmtId="0" fontId="64" fillId="53" borderId="23" xfId="63" applyFont="1" applyFill="1" applyBorder="1" applyAlignment="1" applyProtection="1">
      <alignment horizontal="center" vertical="center"/>
      <protection locked="0"/>
    </xf>
    <xf numFmtId="0" fontId="23" fillId="81" borderId="23" xfId="63" applyFont="1" applyFill="1" applyBorder="1" applyAlignment="1" applyProtection="1">
      <alignment horizontal="center" vertical="center"/>
      <protection locked="0"/>
    </xf>
    <xf numFmtId="0" fontId="23" fillId="82" borderId="23" xfId="63" applyFont="1" applyFill="1" applyBorder="1" applyAlignment="1" applyProtection="1">
      <alignment horizontal="center" vertical="center"/>
      <protection locked="0"/>
    </xf>
    <xf numFmtId="0" fontId="23" fillId="48" borderId="23" xfId="63" applyFont="1" applyFill="1" applyBorder="1" applyAlignment="1" applyProtection="1">
      <alignment horizontal="center" vertical="center"/>
      <protection locked="0"/>
    </xf>
    <xf numFmtId="0" fontId="52" fillId="53" borderId="44" xfId="0" applyNumberFormat="1" applyFont="1" applyFill="1" applyBorder="1" applyAlignment="1" applyProtection="1">
      <alignment horizontal="left" vertical="center" wrapText="1"/>
      <protection locked="0"/>
    </xf>
    <xf numFmtId="0" fontId="52" fillId="53" borderId="39" xfId="0" applyNumberFormat="1" applyFont="1" applyFill="1" applyBorder="1" applyAlignment="1" applyProtection="1">
      <alignment horizontal="left" vertical="center" wrapText="1"/>
      <protection locked="0"/>
    </xf>
    <xf numFmtId="0" fontId="0" fillId="0" borderId="75" xfId="0" applyFill="1" applyBorder="1"/>
    <xf numFmtId="0" fontId="44" fillId="0" borderId="74" xfId="0" applyNumberFormat="1" applyFont="1" applyFill="1" applyBorder="1" applyAlignment="1" applyProtection="1">
      <alignment horizontal="left" vertical="center" wrapText="1"/>
      <protection locked="0"/>
    </xf>
    <xf numFmtId="0" fontId="23" fillId="0" borderId="77" xfId="63" applyFont="1" applyBorder="1" applyAlignment="1">
      <alignment horizontal="right" vertical="center"/>
    </xf>
    <xf numFmtId="0" fontId="23" fillId="0" borderId="77" xfId="63" applyFont="1" applyBorder="1" applyAlignment="1">
      <alignment horizontal="center" vertical="center"/>
    </xf>
    <xf numFmtId="0" fontId="23" fillId="0" borderId="77" xfId="63" applyFont="1" applyBorder="1" applyAlignment="1">
      <alignment vertical="center"/>
    </xf>
    <xf numFmtId="0" fontId="23" fillId="0" borderId="77" xfId="63" applyFont="1" applyFill="1" applyBorder="1" applyAlignment="1">
      <alignment horizontal="right" vertical="center"/>
    </xf>
    <xf numFmtId="0" fontId="23" fillId="0" borderId="76" xfId="63" applyFont="1" applyBorder="1" applyAlignment="1">
      <alignment vertical="center"/>
    </xf>
    <xf numFmtId="0" fontId="34" fillId="69" borderId="58" xfId="0" applyFont="1" applyFill="1" applyBorder="1"/>
    <xf numFmtId="0" fontId="34" fillId="69" borderId="55" xfId="0" applyFont="1" applyFill="1" applyBorder="1"/>
    <xf numFmtId="0" fontId="34" fillId="69" borderId="39" xfId="0" applyFont="1" applyFill="1" applyBorder="1"/>
    <xf numFmtId="0" fontId="24" fillId="0" borderId="0" xfId="63" applyFont="1" applyBorder="1" applyAlignment="1">
      <alignment horizontal="center" vertical="center" textRotation="90"/>
    </xf>
    <xf numFmtId="0" fontId="76" fillId="53" borderId="9" xfId="63" applyFont="1" applyFill="1" applyBorder="1" applyAlignment="1">
      <alignment horizontal="center" vertical="center"/>
    </xf>
    <xf numFmtId="0" fontId="30" fillId="67" borderId="9" xfId="63" applyFont="1" applyFill="1" applyBorder="1" applyAlignment="1" applyProtection="1">
      <alignment horizontal="center" vertical="center"/>
      <protection locked="0"/>
    </xf>
    <xf numFmtId="0" fontId="75" fillId="53" borderId="9" xfId="63" applyFont="1" applyFill="1" applyBorder="1" applyAlignment="1" applyProtection="1">
      <alignment horizontal="center" vertical="center" wrapText="1"/>
      <protection locked="0"/>
    </xf>
    <xf numFmtId="0" fontId="31" fillId="53" borderId="9" xfId="63" applyFont="1" applyFill="1" applyBorder="1" applyAlignment="1" applyProtection="1">
      <alignment horizontal="center" vertical="center" wrapText="1"/>
      <protection locked="0"/>
    </xf>
    <xf numFmtId="165" fontId="28" fillId="53" borderId="9" xfId="63" applyNumberFormat="1" applyFont="1" applyFill="1" applyBorder="1" applyAlignment="1" applyProtection="1">
      <alignment horizontal="center" vertical="center"/>
      <protection locked="0"/>
    </xf>
    <xf numFmtId="0" fontId="28" fillId="53" borderId="9" xfId="63" applyFont="1" applyFill="1" applyBorder="1" applyAlignment="1" applyProtection="1">
      <alignment horizontal="center" vertical="center"/>
      <protection locked="0"/>
    </xf>
    <xf numFmtId="0" fontId="31" fillId="53" borderId="9" xfId="63" applyFont="1" applyFill="1" applyBorder="1" applyAlignment="1">
      <alignment horizontal="left" vertical="center" wrapText="1"/>
    </xf>
    <xf numFmtId="0" fontId="23" fillId="0" borderId="15" xfId="63" applyFont="1" applyBorder="1" applyAlignment="1">
      <alignment horizontal="right" vertical="center"/>
    </xf>
    <xf numFmtId="0" fontId="31" fillId="53" borderId="19" xfId="63" applyFont="1" applyFill="1" applyBorder="1" applyAlignment="1">
      <alignment horizontal="left" vertical="center" wrapText="1"/>
    </xf>
    <xf numFmtId="0" fontId="36" fillId="0" borderId="0" xfId="65" applyFont="1" applyBorder="1" applyAlignment="1">
      <alignment horizontal="center" wrapText="1"/>
    </xf>
    <xf numFmtId="0" fontId="68" fillId="54" borderId="53" xfId="0" applyFont="1" applyFill="1" applyBorder="1" applyAlignment="1">
      <alignment horizontal="center" vertical="center"/>
    </xf>
    <xf numFmtId="0" fontId="68" fillId="54" borderId="54" xfId="0" applyFont="1" applyFill="1" applyBorder="1" applyAlignment="1">
      <alignment horizontal="center" vertical="center"/>
    </xf>
    <xf numFmtId="0" fontId="68" fillId="54" borderId="42" xfId="0" applyFont="1" applyFill="1" applyBorder="1" applyAlignment="1">
      <alignment horizontal="center" vertical="center"/>
    </xf>
    <xf numFmtId="14" fontId="23" fillId="0" borderId="0" xfId="63" applyNumberFormat="1" applyFont="1" applyBorder="1" applyAlignment="1">
      <alignment vertical="center"/>
    </xf>
  </cellXfs>
  <cellStyles count="221">
    <cellStyle name="20 % - Accent1 2" xfId="7"/>
    <cellStyle name="20 % - Accent2 2" xfId="8"/>
    <cellStyle name="20 % - Accent3 2" xfId="9"/>
    <cellStyle name="20 % - Accent4 2" xfId="10"/>
    <cellStyle name="20 % - Accent4 2 2" xfId="122"/>
    <cellStyle name="20 % - Accent5 2" xfId="11"/>
    <cellStyle name="20 % - Accent5 2 2" xfId="123"/>
    <cellStyle name="20 % - Accent6 2" xfId="12"/>
    <cellStyle name="20% - Accent1" xfId="1"/>
    <cellStyle name="20% - Accent2" xfId="2"/>
    <cellStyle name="20% - Accent3" xfId="3"/>
    <cellStyle name="20% - Accent4" xfId="4"/>
    <cellStyle name="20% - Accent4 2" xfId="120"/>
    <cellStyle name="20% - Accent5" xfId="5"/>
    <cellStyle name="20% - Accent5 2" xfId="121"/>
    <cellStyle name="20% - Accent6" xfId="6"/>
    <cellStyle name="40 % - Accent1 2" xfId="19"/>
    <cellStyle name="40 % - Accent1 2 2" xfId="149"/>
    <cellStyle name="40 % - Accent2 2" xfId="20"/>
    <cellStyle name="40 % - Accent2 2 2" xfId="128"/>
    <cellStyle name="40 % - Accent3 2" xfId="21"/>
    <cellStyle name="40 % - Accent4 2" xfId="22"/>
    <cellStyle name="40 % - Accent4 2 2" xfId="129"/>
    <cellStyle name="40 % - Accent5 2" xfId="23"/>
    <cellStyle name="40 % - Accent5 2 2" xfId="150"/>
    <cellStyle name="40 % - Accent6 2" xfId="24"/>
    <cellStyle name="40% - Accent1" xfId="13"/>
    <cellStyle name="40% - Accent1 2" xfId="151"/>
    <cellStyle name="40% - Accent2" xfId="14"/>
    <cellStyle name="40% - Accent2 2" xfId="125"/>
    <cellStyle name="40% - Accent3" xfId="15"/>
    <cellStyle name="40% - Accent4" xfId="16"/>
    <cellStyle name="40% - Accent4 2" xfId="127"/>
    <cellStyle name="40% - Accent5" xfId="17"/>
    <cellStyle name="40% - Accent5 2" xfId="152"/>
    <cellStyle name="40% - Accent6" xfId="18"/>
    <cellStyle name="60 % - Accent1 2" xfId="31"/>
    <cellStyle name="60 % - Accent2 2" xfId="32"/>
    <cellStyle name="60 % - Accent2 2 2" xfId="135"/>
    <cellStyle name="60 % - Accent3 2" xfId="33"/>
    <cellStyle name="60 % - Accent4 2" xfId="34"/>
    <cellStyle name="60 % - Accent4 2 2" xfId="137"/>
    <cellStyle name="60 % - Accent5 2" xfId="35"/>
    <cellStyle name="60 % - Accent5 2 2" xfId="153"/>
    <cellStyle name="60 % - Accent5 2 3" xfId="138"/>
    <cellStyle name="60 % - Accent6 2" xfId="36"/>
    <cellStyle name="60 % - Accent6 2 2" xfId="139"/>
    <cellStyle name="60% - Accent1" xfId="25"/>
    <cellStyle name="60% - Accent2" xfId="26"/>
    <cellStyle name="60% - Accent2 2" xfId="130"/>
    <cellStyle name="60% - Accent3" xfId="27"/>
    <cellStyle name="60% - Accent4" xfId="28"/>
    <cellStyle name="60% - Accent4 2" xfId="131"/>
    <cellStyle name="60% - Accent5" xfId="29"/>
    <cellStyle name="60% - Accent5 2" xfId="154"/>
    <cellStyle name="60% - Accent5 3" xfId="132"/>
    <cellStyle name="60% - Accent6" xfId="30"/>
    <cellStyle name="60% - Accent6 2" xfId="133"/>
    <cellStyle name="Accent1 2" xfId="37"/>
    <cellStyle name="Accent2 2" xfId="38"/>
    <cellStyle name="Accent3 2" xfId="39"/>
    <cellStyle name="Accent3 2 2" xfId="140"/>
    <cellStyle name="Accent4 2" xfId="40"/>
    <cellStyle name="Accent4 2 2" xfId="141"/>
    <cellStyle name="Accent5 2" xfId="41"/>
    <cellStyle name="Accent5 2 2" xfId="155"/>
    <cellStyle name="Accent5 2 3" xfId="142"/>
    <cellStyle name="Accent6 2" xfId="42"/>
    <cellStyle name="Accent6 2 2" xfId="143"/>
    <cellStyle name="Avertissement 2" xfId="43"/>
    <cellStyle name="Bad" xfId="44"/>
    <cellStyle name="Calcul 2" xfId="45"/>
    <cellStyle name="Calcul 2 2" xfId="98"/>
    <cellStyle name="Calcul 2 2 2" xfId="118"/>
    <cellStyle name="Calcul 2 2 2 2" xfId="206"/>
    <cellStyle name="Calcul 2 2 3" xfId="156"/>
    <cellStyle name="Calcul 2 2 3 2" xfId="212"/>
    <cellStyle name="Calcul 2 2 4" xfId="165"/>
    <cellStyle name="Calcul 2 2 5" xfId="186"/>
    <cellStyle name="Calcul 2 3" xfId="101"/>
    <cellStyle name="Calcul 2 3 2" xfId="189"/>
    <cellStyle name="Calcul 2 4" xfId="136"/>
    <cellStyle name="Calcul 2 4 2" xfId="211"/>
    <cellStyle name="Calcul 2 5" xfId="146"/>
    <cellStyle name="Calculation" xfId="46"/>
    <cellStyle name="Calculation 2" xfId="97"/>
    <cellStyle name="Calculation 2 2" xfId="117"/>
    <cellStyle name="Calculation 2 2 2" xfId="205"/>
    <cellStyle name="Calculation 2 3" xfId="157"/>
    <cellStyle name="Calculation 2 3 2" xfId="213"/>
    <cellStyle name="Calculation 2 4" xfId="166"/>
    <cellStyle name="Calculation 2 5" xfId="185"/>
    <cellStyle name="Calculation 3" xfId="102"/>
    <cellStyle name="Calculation 3 2" xfId="190"/>
    <cellStyle name="Calculation 4" xfId="134"/>
    <cellStyle name="Calculation 4 2" xfId="210"/>
    <cellStyle name="Calculation 5" xfId="147"/>
    <cellStyle name="Cellule liée 2" xfId="47"/>
    <cellStyle name="Check Cell" xfId="48"/>
    <cellStyle name="Commentaire 2" xfId="49"/>
    <cellStyle name="Commentaire 2 2" xfId="96"/>
    <cellStyle name="Commentaire 2 2 2" xfId="116"/>
    <cellStyle name="Commentaire 2 2 2 2" xfId="204"/>
    <cellStyle name="Commentaire 2 2 3" xfId="184"/>
    <cellStyle name="Commentaire 2 3" xfId="99"/>
    <cellStyle name="Commentaire 2 3 2" xfId="187"/>
    <cellStyle name="Commentaire 2 4" xfId="126"/>
    <cellStyle name="Commentaire 2 4 2" xfId="209"/>
    <cellStyle name="Commentaire 2 5" xfId="144"/>
    <cellStyle name="Entrée 2" xfId="50"/>
    <cellStyle name="Entrée 2 2" xfId="94"/>
    <cellStyle name="Entrée 2 2 2" xfId="114"/>
    <cellStyle name="Entrée 2 2 2 2" xfId="202"/>
    <cellStyle name="Entrée 2 2 3" xfId="182"/>
    <cellStyle name="Entrée 2 3" xfId="100"/>
    <cellStyle name="Entrée 2 3 2" xfId="188"/>
    <cellStyle name="Entrée 2 4" xfId="124"/>
    <cellStyle name="Entrée 2 4 2" xfId="208"/>
    <cellStyle name="Entrée 2 5" xfId="145"/>
    <cellStyle name="Explanatory Text" xfId="51"/>
    <cellStyle name="Good" xfId="52"/>
    <cellStyle name="Heading 1" xfId="53"/>
    <cellStyle name="Heading 2" xfId="54"/>
    <cellStyle name="Heading 3" xfId="55"/>
    <cellStyle name="Heading 4" xfId="56"/>
    <cellStyle name="Input" xfId="57"/>
    <cellStyle name="Input 2" xfId="95"/>
    <cellStyle name="Input 2 2" xfId="115"/>
    <cellStyle name="Input 2 2 2" xfId="203"/>
    <cellStyle name="Input 2 3" xfId="183"/>
    <cellStyle name="Input 3" xfId="103"/>
    <cellStyle name="Input 3 2" xfId="191"/>
    <cellStyle name="Input 4" xfId="119"/>
    <cellStyle name="Input 4 2" xfId="207"/>
    <cellStyle name="Input 5" xfId="169"/>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 5" xfId="83"/>
    <cellStyle name="Normal 5 2" xfId="88"/>
    <cellStyle name="Normal 5 2 2" xfId="177"/>
    <cellStyle name="Normal 5 3" xfId="148"/>
    <cellStyle name="Normal 6" xfId="86"/>
    <cellStyle name="Normal 7" xfId="85"/>
    <cellStyle name="Normal 7 2" xfId="175"/>
    <cellStyle name="Normal_Table_de_correspondance_18062009_pour_site_internet" xfId="67"/>
    <cellStyle name="Note" xfId="68"/>
    <cellStyle name="Note 2" xfId="93"/>
    <cellStyle name="Note 2 2" xfId="113"/>
    <cellStyle name="Note 2 2 2" xfId="201"/>
    <cellStyle name="Note 2 3" xfId="181"/>
    <cellStyle name="Note 3" xfId="104"/>
    <cellStyle name="Note 3 2" xfId="192"/>
    <cellStyle name="Note 4" xfId="160"/>
    <cellStyle name="Note 4 2" xfId="216"/>
    <cellStyle name="Note 5" xfId="170"/>
    <cellStyle name="Output" xfId="69"/>
    <cellStyle name="Output 2" xfId="92"/>
    <cellStyle name="Output 2 2" xfId="112"/>
    <cellStyle name="Output 2 2 2" xfId="200"/>
    <cellStyle name="Output 2 3" xfId="158"/>
    <cellStyle name="Output 2 3 2" xfId="214"/>
    <cellStyle name="Output 2 4" xfId="167"/>
    <cellStyle name="Output 2 5" xfId="180"/>
    <cellStyle name="Output 3" xfId="105"/>
    <cellStyle name="Output 3 2" xfId="193"/>
    <cellStyle name="Output 4" xfId="161"/>
    <cellStyle name="Output 4 2" xfId="217"/>
    <cellStyle name="Output 5" xfId="171"/>
    <cellStyle name="Pourcentage" xfId="84" builtinId="5"/>
    <cellStyle name="Pourcentage 2" xfId="89"/>
    <cellStyle name="Satisfaisant 2" xfId="70"/>
    <cellStyle name="Sortie 2" xfId="71"/>
    <cellStyle name="Sortie 2 2" xfId="91"/>
    <cellStyle name="Sortie 2 2 2" xfId="111"/>
    <cellStyle name="Sortie 2 2 2 2" xfId="199"/>
    <cellStyle name="Sortie 2 2 3" xfId="159"/>
    <cellStyle name="Sortie 2 2 3 2" xfId="215"/>
    <cellStyle name="Sortie 2 2 4" xfId="168"/>
    <cellStyle name="Sortie 2 2 5" xfId="179"/>
    <cellStyle name="Sortie 2 3" xfId="106"/>
    <cellStyle name="Sortie 2 3 2" xfId="194"/>
    <cellStyle name="Sortie 2 4" xfId="162"/>
    <cellStyle name="Sortie 2 4 2" xfId="218"/>
    <cellStyle name="Sortie 2 5" xfId="172"/>
    <cellStyle name="styPerc1d" xfId="72"/>
    <cellStyle name="styPerc1d 2" xfId="90"/>
    <cellStyle name="styPerc1d 2 2" xfId="110"/>
    <cellStyle name="styPerc1d 2 2 2" xfId="198"/>
    <cellStyle name="styPerc1d 2 3" xfId="178"/>
    <cellStyle name="styPerc1d 3" xfId="107"/>
    <cellStyle name="styPerc1d 3 2" xfId="195"/>
    <cellStyle name="styPerc1d 4" xfId="163"/>
    <cellStyle name="styPerc1d 4 2" xfId="219"/>
    <cellStyle name="styPerc1d 5" xfId="173"/>
    <cellStyle name="Texte explicatif 2" xfId="73"/>
    <cellStyle name="Title" xfId="74"/>
    <cellStyle name="Titre 1" xfId="75"/>
    <cellStyle name="Titre 1 2" xfId="76"/>
    <cellStyle name="Titre 2 2" xfId="77"/>
    <cellStyle name="Titre 3 2" xfId="78"/>
    <cellStyle name="Titre 4 2" xfId="79"/>
    <cellStyle name="Total 2" xfId="80"/>
    <cellStyle name="Total 2 2" xfId="87"/>
    <cellStyle name="Total 2 2 2" xfId="109"/>
    <cellStyle name="Total 2 2 2 2" xfId="197"/>
    <cellStyle name="Total 2 2 3" xfId="176"/>
    <cellStyle name="Total 2 3" xfId="108"/>
    <cellStyle name="Total 2 3 2" xfId="196"/>
    <cellStyle name="Total 2 4" xfId="164"/>
    <cellStyle name="Total 2 4 2" xfId="220"/>
    <cellStyle name="Total 2 5" xfId="174"/>
    <cellStyle name="Vérification 2" xfId="81"/>
    <cellStyle name="Warning Text" xfId="82"/>
  </cellStyles>
  <dxfs count="246">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condense val="0"/>
        <extend val="0"/>
        <color rgb="FF006100"/>
      </font>
      <fill>
        <patternFill>
          <bgColor rgb="FFC6EFCE"/>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C7B38"/>
      <rgbColor rgb="00008000"/>
      <rgbColor rgb="00000080"/>
      <rgbColor rgb="007F9A48"/>
      <rgbColor rgb="00800080"/>
      <rgbColor rgb="000084D1"/>
      <rgbColor rgb="00C0C0C0"/>
      <rgbColor rgb="00808080"/>
      <rgbColor rgb="004BACC6"/>
      <rgbColor rgb="009E413E"/>
      <rgbColor rgb="00FFFFCC"/>
      <rgbColor rgb="00CCFFFF"/>
      <rgbColor rgb="00660066"/>
      <rgbColor rgb="00FF8080"/>
      <rgbColor rgb="000066CC"/>
      <rgbColor rgb="00CCCCFF"/>
      <rgbColor rgb="00000080"/>
      <rgbColor rgb="00FF00FF"/>
      <rgbColor rgb="00FF950E"/>
      <rgbColor rgb="0000FFFF"/>
      <rgbColor rgb="008064A2"/>
      <rgbColor rgb="00800000"/>
      <rgbColor rgb="003C8DA3"/>
      <rgbColor rgb="000000FF"/>
      <rgbColor rgb="004F81BD"/>
      <rgbColor rgb="00F79646"/>
      <rgbColor rgb="00CCFFCC"/>
      <rgbColor rgb="00FFFF99"/>
      <rgbColor rgb="0099CCFF"/>
      <rgbColor rgb="00FF99CC"/>
      <rgbColor rgb="00CC99FF"/>
      <rgbColor rgb="00FFCC99"/>
      <rgbColor rgb="0040699C"/>
      <rgbColor rgb="0033CCCC"/>
      <rgbColor rgb="009BBB59"/>
      <rgbColor rgb="00FFCC00"/>
      <rgbColor rgb="00FF9900"/>
      <rgbColor rgb="00FF6600"/>
      <rgbColor rgb="00666699"/>
      <rgbColor rgb="00969696"/>
      <rgbColor rgb="00003366"/>
      <rgbColor rgb="00339966"/>
      <rgbColor rgb="00003300"/>
      <rgbColor rgb="00695185"/>
      <rgbColor rgb="00993300"/>
      <rgbColor rgb="00C0504D"/>
      <rgbColor rgb="00333399"/>
      <rgbColor rgb="00333333"/>
    </indexedColors>
    <mruColors>
      <color rgb="FF283C89"/>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10"/>
      <c:rotY val="13"/>
      <c:depthPercent val="100"/>
      <c:rAngAx val="1"/>
    </c:view3D>
    <c:floor>
      <c:thickness val="0"/>
      <c:spPr>
        <a:noFill/>
        <a:ln w="3175">
          <a:solidFill>
            <a:srgbClr val="80808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38888921348258476"/>
          <c:y val="5.9139940198515734E-2"/>
          <c:w val="0.51880385183280897"/>
          <c:h val="0.83064734187915268"/>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0699C"/>
              </a:solidFill>
              <a:ln w="25400">
                <a:noFill/>
              </a:ln>
            </c:spPr>
          </c:dPt>
          <c:dPt>
            <c:idx val="1"/>
            <c:invertIfNegative val="0"/>
            <c:bubble3D val="0"/>
            <c:spPr>
              <a:solidFill>
                <a:srgbClr val="9E413E"/>
              </a:solidFill>
              <a:ln w="25400">
                <a:noFill/>
              </a:ln>
            </c:spPr>
          </c:dPt>
          <c:dPt>
            <c:idx val="2"/>
            <c:invertIfNegative val="0"/>
            <c:bubble3D val="0"/>
            <c:spPr>
              <a:solidFill>
                <a:srgbClr val="7F9A48"/>
              </a:solidFill>
              <a:ln w="25400">
                <a:noFill/>
              </a:ln>
            </c:spPr>
          </c:dPt>
          <c:dPt>
            <c:idx val="3"/>
            <c:invertIfNegative val="0"/>
            <c:bubble3D val="0"/>
            <c:spPr>
              <a:solidFill>
                <a:srgbClr val="695185"/>
              </a:solidFill>
              <a:ln w="25400">
                <a:noFill/>
              </a:ln>
            </c:spPr>
          </c:dPt>
          <c:dPt>
            <c:idx val="4"/>
            <c:invertIfNegative val="0"/>
            <c:bubble3D val="0"/>
            <c:spPr>
              <a:solidFill>
                <a:srgbClr val="3C8DA3"/>
              </a:solidFill>
              <a:ln w="25400">
                <a:noFill/>
              </a:ln>
            </c:spPr>
          </c:dPt>
          <c:dPt>
            <c:idx val="5"/>
            <c:invertIfNegative val="0"/>
            <c:bubble3D val="0"/>
            <c:spPr>
              <a:solidFill>
                <a:srgbClr val="CC7B38"/>
              </a:solidFill>
              <a:ln w="25400">
                <a:noFill/>
              </a:ln>
            </c:spPr>
          </c:dPt>
          <c:dPt>
            <c:idx val="7"/>
            <c:invertIfNegative val="0"/>
            <c:bubble3D val="0"/>
            <c:spPr>
              <a:solidFill>
                <a:srgbClr val="C0504D"/>
              </a:solidFill>
              <a:ln w="25400">
                <a:noFill/>
              </a:ln>
            </c:spPr>
          </c:dPt>
          <c:dPt>
            <c:idx val="8"/>
            <c:invertIfNegative val="0"/>
            <c:bubble3D val="0"/>
            <c:spPr>
              <a:solidFill>
                <a:srgbClr val="9BBB59"/>
              </a:solidFill>
              <a:ln w="25400">
                <a:noFill/>
              </a:ln>
            </c:spPr>
          </c:dPt>
          <c:dPt>
            <c:idx val="9"/>
            <c:invertIfNegative val="0"/>
            <c:bubble3D val="0"/>
            <c:spPr>
              <a:solidFill>
                <a:srgbClr val="8064A2"/>
              </a:solidFill>
              <a:ln w="25400">
                <a:noFill/>
              </a:ln>
            </c:spPr>
          </c:dPt>
          <c:dPt>
            <c:idx val="10"/>
            <c:invertIfNegative val="0"/>
            <c:bubble3D val="0"/>
            <c:spPr>
              <a:solidFill>
                <a:srgbClr val="4BACC6"/>
              </a:solidFill>
              <a:ln w="25400">
                <a:noFill/>
              </a:ln>
            </c:spPr>
          </c:dPt>
          <c:dPt>
            <c:idx val="11"/>
            <c:invertIfNegative val="0"/>
            <c:bubble3D val="0"/>
            <c:spPr>
              <a:solidFill>
                <a:srgbClr val="F79646"/>
              </a:solidFill>
              <a:ln w="25400">
                <a:noFill/>
              </a:ln>
            </c:spPr>
          </c:dPt>
          <c:dPt>
            <c:idx val="13"/>
            <c:invertIfNegative val="0"/>
            <c:bubble3D val="0"/>
            <c:spPr>
              <a:solidFill>
                <a:schemeClr val="accent2">
                  <a:lumMod val="60000"/>
                  <a:lumOff val="40000"/>
                </a:schemeClr>
              </a:solidFill>
              <a:ln w="25400">
                <a:noFill/>
              </a:ln>
            </c:spPr>
          </c:dPt>
          <c:dPt>
            <c:idx val="14"/>
            <c:invertIfNegative val="0"/>
            <c:bubble3D val="0"/>
            <c:spPr>
              <a:solidFill>
                <a:schemeClr val="bg2">
                  <a:lumMod val="50000"/>
                </a:schemeClr>
              </a:solidFill>
              <a:ln w="25400">
                <a:noFill/>
              </a:ln>
            </c:spPr>
          </c:dPt>
          <c:dPt>
            <c:idx val="15"/>
            <c:invertIfNegative val="0"/>
            <c:bubble3D val="0"/>
            <c:spPr>
              <a:solidFill>
                <a:schemeClr val="accent4">
                  <a:lumMod val="60000"/>
                  <a:lumOff val="40000"/>
                </a:schemeClr>
              </a:solidFill>
              <a:ln w="25400">
                <a:noFill/>
              </a:ln>
            </c:spPr>
          </c:dPt>
          <c:dPt>
            <c:idx val="16"/>
            <c:invertIfNegative val="0"/>
            <c:bubble3D val="0"/>
            <c:spPr>
              <a:solidFill>
                <a:schemeClr val="bg1">
                  <a:lumMod val="65000"/>
                </a:schemeClr>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'RESULTAT GLOBAL'!$C$184:$C$200</c:f>
              <c:strCache>
                <c:ptCount val="17"/>
                <c:pt idx="0">
                  <c:v>17 – LES DISPOSITIONS DE MANAGEMENT (si plus de 5 employés)</c:v>
                </c:pt>
                <c:pt idx="1">
                  <c:v>16 - LE DEVELOPPEMENT DURABLE</c:v>
                </c:pt>
                <c:pt idx="2">
                  <c:v>15 - LE SUIVI DE LA QUALITE ET LA FIDELISATION DU CLIENT</c:v>
                </c:pt>
                <c:pt idx="3">
                  <c:v>14 - LA RESTAURATION TRADITIONNELLE DU SITE (si existante)</c:v>
                </c:pt>
                <c:pt idx="4">
                  <c:v>13 - LA PETITE RESTAURATION DU SITE (si existante)</c:v>
                </c:pt>
                <c:pt idx="5">
                  <c:v>12 - L'OFFRE CULTURELLE (si existante)</c:v>
                </c:pt>
                <c:pt idx="6">
                  <c:v>11 - LE PUBLIC SCOLAIRE (si existant)</c:v>
                </c:pt>
                <c:pt idx="7">
                  <c:v>10 - LES SERVICES PROPOSES AUX ENFANTS (si existants)</c:v>
                </c:pt>
                <c:pt idx="8">
                  <c:v>9 – LA BOUTIQUE ET L'ESPACE DE VENTE (si existant)</c:v>
                </c:pt>
                <c:pt idx="9">
                  <c:v>8 - LA VISITE GUIDEE (si existante).</c:v>
                </c:pt>
                <c:pt idx="10">
                  <c:v>7 – LES SERVICES COMPLEMENTAIRES</c:v>
                </c:pt>
                <c:pt idx="11">
                  <c:v>6 - LA VISITE LIBRE</c:v>
                </c:pt>
                <c:pt idx="12">
                  <c:v>5 - LA PRISE EN CHARGE DU VISITEUR</c:v>
                </c:pt>
                <c:pt idx="13">
                  <c:v>4 - L'ESPACE D'ACCUEIL</c:v>
                </c:pt>
                <c:pt idx="14">
                  <c:v>3 - L'ACHEMINEMENT SUR LE LIEU - LES EXTERIEURS - LA SIGNALETIQUE </c:v>
                </c:pt>
                <c:pt idx="15">
                  <c:v>2 - LA RESERVATION TELEPHONIQUE - LA DEMANDE D'INFORMATION</c:v>
                </c:pt>
                <c:pt idx="16">
                  <c:v>1 - LA PROMOTION ET LA COMMUNICATION</c:v>
                </c:pt>
              </c:strCache>
            </c:strRef>
          </c:cat>
          <c:val>
            <c:numRef>
              <c:f>'RESULTAT GLOBAL'!$D$184:$D$200</c:f>
              <c:numCache>
                <c:formatCode>0.00%</c:formatCode>
                <c:ptCount val="1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numCache>
            </c:numRef>
          </c:val>
          <c:shape val="cylinder"/>
        </c:ser>
        <c:dLbls>
          <c:showLegendKey val="0"/>
          <c:showVal val="0"/>
          <c:showCatName val="0"/>
          <c:showSerName val="0"/>
          <c:showPercent val="0"/>
          <c:showBubbleSize val="0"/>
        </c:dLbls>
        <c:gapWidth val="88"/>
        <c:shape val="box"/>
        <c:axId val="78976512"/>
        <c:axId val="78978432"/>
        <c:axId val="0"/>
      </c:bar3DChart>
      <c:catAx>
        <c:axId val="78976512"/>
        <c:scaling>
          <c:orientation val="minMax"/>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78978432"/>
        <c:crossesAt val="0"/>
        <c:auto val="1"/>
        <c:lblAlgn val="ctr"/>
        <c:lblOffset val="100"/>
        <c:tickLblSkip val="1"/>
        <c:tickMarkSkip val="1"/>
        <c:noMultiLvlLbl val="0"/>
      </c:catAx>
      <c:valAx>
        <c:axId val="78978432"/>
        <c:scaling>
          <c:orientation val="minMax"/>
          <c:max val="1"/>
          <c:min val="0"/>
        </c:scaling>
        <c:delete val="0"/>
        <c:axPos val="b"/>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78976512"/>
        <c:crossesAt val="1"/>
        <c:crossBetween val="between"/>
        <c:majorUnit val="0.2"/>
        <c:minorUnit val="0.0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hyperlink" Target="http://www.entreprises.gouv.fr/marques-nationales-tourisme/presentation-la-marque-qualite-tourisme" TargetMode="External"/><Relationship Id="rId5" Type="http://schemas.openxmlformats.org/officeDocument/2006/relationships/image" Target="../media/image2.jp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7</xdr:col>
      <xdr:colOff>180976</xdr:colOff>
      <xdr:row>43</xdr:row>
      <xdr:rowOff>38100</xdr:rowOff>
    </xdr:from>
    <xdr:to>
      <xdr:col>9</xdr:col>
      <xdr:colOff>523876</xdr:colOff>
      <xdr:row>51</xdr:row>
      <xdr:rowOff>133350</xdr:rowOff>
    </xdr:to>
    <xdr:pic>
      <xdr:nvPicPr>
        <xdr:cNvPr id="1025" name="Image 2">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srcRect l="8510" t="8840" r="2482" b="8842"/>
        <a:stretch/>
      </xdr:blipFill>
      <xdr:spPr bwMode="auto">
        <a:xfrm>
          <a:off x="8810626" y="6686550"/>
          <a:ext cx="2514600" cy="2438400"/>
        </a:xfrm>
        <a:prstGeom prst="rect">
          <a:avLst/>
        </a:prstGeom>
        <a:noFill/>
        <a:ln w="9525">
          <a:noFill/>
          <a:round/>
          <a:headEnd/>
          <a:tailEnd/>
        </a:ln>
        <a:effectLst/>
      </xdr:spPr>
    </xdr:pic>
    <xdr:clientData/>
  </xdr:twoCellAnchor>
  <xdr:twoCellAnchor>
    <xdr:from>
      <xdr:col>2</xdr:col>
      <xdr:colOff>104775</xdr:colOff>
      <xdr:row>61</xdr:row>
      <xdr:rowOff>9524</xdr:rowOff>
    </xdr:from>
    <xdr:to>
      <xdr:col>9</xdr:col>
      <xdr:colOff>628650</xdr:colOff>
      <xdr:row>95</xdr:row>
      <xdr:rowOff>66674</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371475</xdr:colOff>
      <xdr:row>51</xdr:row>
      <xdr:rowOff>190500</xdr:rowOff>
    </xdr:from>
    <xdr:to>
      <xdr:col>9</xdr:col>
      <xdr:colOff>180975</xdr:colOff>
      <xdr:row>57</xdr:row>
      <xdr:rowOff>77724</xdr:rowOff>
    </xdr:to>
    <xdr:pic>
      <xdr:nvPicPr>
        <xdr:cNvPr id="2" name="Image 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01125" y="9182100"/>
          <a:ext cx="1981200" cy="12588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200"/>
  <sheetViews>
    <sheetView showGridLines="0" tabSelected="1" view="pageBreakPreview" zoomScale="90" zoomScaleNormal="75" zoomScaleSheetLayoutView="90" workbookViewId="0">
      <selection activeCell="I30" sqref="I30"/>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1.140625" style="1" customWidth="1"/>
    <col min="5" max="7" width="12.7109375" style="1" customWidth="1"/>
    <col min="8" max="8" width="21.42578125" style="1" customWidth="1"/>
    <col min="9" max="9" width="11.140625" style="1" customWidth="1"/>
    <col min="10" max="10" width="11" style="1" customWidth="1"/>
    <col min="11" max="11" width="6.7109375" style="1" customWidth="1"/>
    <col min="12" max="15" width="0" style="1" hidden="1" customWidth="1"/>
    <col min="16" max="17" width="15.7109375" style="1" hidden="1" customWidth="1"/>
    <col min="18" max="21" width="0" style="1" hidden="1" customWidth="1"/>
    <col min="22" max="22" width="66" style="1" hidden="1" customWidth="1"/>
    <col min="23" max="23" width="15.28515625" style="2" hidden="1" customWidth="1"/>
    <col min="24" max="24" width="16.5703125" style="2" hidden="1" customWidth="1"/>
    <col min="25" max="25" width="14.85546875" style="2" customWidth="1"/>
    <col min="26" max="28" width="4" style="2" customWidth="1"/>
    <col min="29" max="29" width="15.85546875" style="2" customWidth="1"/>
    <col min="30" max="30" width="15.5703125" style="2" customWidth="1"/>
    <col min="31" max="31" width="12.5703125" style="2" customWidth="1"/>
    <col min="32" max="32" width="12.28515625" style="2" customWidth="1"/>
    <col min="33" max="33" width="3.140625" style="2" customWidth="1"/>
    <col min="34" max="34" width="4.140625" style="2" customWidth="1"/>
    <col min="35" max="35" width="0"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x14ac:dyDescent="0.2">
      <c r="A2" s="6"/>
      <c r="B2" s="6"/>
      <c r="C2" s="6"/>
      <c r="D2" s="6"/>
      <c r="E2" s="6"/>
      <c r="F2" s="6"/>
      <c r="H2" s="6"/>
      <c r="I2" s="6"/>
      <c r="J2" s="6"/>
      <c r="K2" s="6"/>
      <c r="T2" s="738"/>
      <c r="U2" s="6"/>
      <c r="V2" s="8"/>
      <c r="W2" s="9" t="s">
        <v>0</v>
      </c>
      <c r="X2" s="10"/>
      <c r="Y2" s="11"/>
      <c r="Z2" s="12"/>
      <c r="AA2" s="13"/>
      <c r="AB2" s="12"/>
      <c r="AC2" s="14"/>
      <c r="AD2" s="11"/>
      <c r="AE2" s="15"/>
      <c r="AF2" s="15"/>
      <c r="AG2" s="15"/>
      <c r="AH2" s="15"/>
      <c r="AJ2" s="16"/>
      <c r="AL2" s="17"/>
      <c r="AM2" s="17"/>
      <c r="AN2" s="17"/>
      <c r="AO2" s="17"/>
    </row>
    <row r="3" spans="1:41" ht="37.5" customHeight="1" x14ac:dyDescent="0.2">
      <c r="A3" s="6"/>
      <c r="B3" s="6"/>
      <c r="C3" s="739" t="s">
        <v>903</v>
      </c>
      <c r="D3" s="739"/>
      <c r="E3" s="739"/>
      <c r="F3" s="739"/>
      <c r="G3" s="739"/>
      <c r="H3" s="739"/>
      <c r="I3" s="739"/>
      <c r="J3" s="739"/>
      <c r="K3" s="6"/>
      <c r="T3" s="738"/>
      <c r="U3" s="6"/>
      <c r="V3" s="6"/>
      <c r="W3" s="9" t="s">
        <v>1</v>
      </c>
      <c r="X3" s="10"/>
      <c r="Y3" s="11"/>
      <c r="Z3" s="12"/>
      <c r="AA3" s="13"/>
      <c r="AB3" s="12"/>
      <c r="AC3" s="14"/>
      <c r="AD3" s="11"/>
      <c r="AE3" s="15"/>
      <c r="AF3" s="15"/>
      <c r="AG3" s="15"/>
      <c r="AH3" s="15"/>
      <c r="AJ3" s="16"/>
      <c r="AL3" s="17"/>
      <c r="AM3" s="17"/>
      <c r="AN3" s="17"/>
      <c r="AO3" s="17"/>
    </row>
    <row r="4" spans="1:41" ht="18" customHeight="1" x14ac:dyDescent="0.2">
      <c r="A4" s="6"/>
      <c r="B4" s="6"/>
      <c r="C4" s="6"/>
      <c r="D4" s="6"/>
      <c r="E4" s="6"/>
      <c r="F4" s="6"/>
      <c r="G4" s="6"/>
      <c r="H4" s="6"/>
      <c r="I4" s="752">
        <v>42391</v>
      </c>
      <c r="J4" s="6"/>
      <c r="K4" s="6"/>
      <c r="T4" s="738"/>
      <c r="U4" s="6"/>
      <c r="V4" s="6"/>
      <c r="W4" s="18" t="s">
        <v>2</v>
      </c>
      <c r="X4" s="10"/>
      <c r="Y4" s="19"/>
      <c r="Z4" s="13"/>
      <c r="AA4" s="13"/>
      <c r="AB4" s="13"/>
      <c r="AC4" s="14"/>
      <c r="AD4" s="19"/>
      <c r="AE4" s="15"/>
      <c r="AF4" s="15"/>
      <c r="AG4" s="15"/>
      <c r="AH4" s="15"/>
      <c r="AJ4" s="16"/>
      <c r="AL4" s="17"/>
      <c r="AM4" s="17"/>
      <c r="AN4" s="17"/>
      <c r="AO4" s="17"/>
    </row>
    <row r="5" spans="1:41" ht="29.25" customHeight="1" x14ac:dyDescent="0.2">
      <c r="A5" s="6"/>
      <c r="B5" s="20"/>
      <c r="C5" s="740" t="s">
        <v>3</v>
      </c>
      <c r="D5" s="740"/>
      <c r="E5" s="740"/>
      <c r="F5" s="740"/>
      <c r="G5" s="740"/>
      <c r="H5" s="740"/>
      <c r="I5" s="740"/>
      <c r="J5" s="740"/>
      <c r="K5" s="6"/>
      <c r="T5" s="738"/>
      <c r="U5" s="6"/>
      <c r="V5" s="6"/>
      <c r="W5" s="21"/>
      <c r="X5" s="10"/>
      <c r="Y5" s="11"/>
      <c r="Z5" s="13"/>
      <c r="AA5" s="13"/>
      <c r="AB5" s="13"/>
      <c r="AC5" s="14"/>
      <c r="AD5" s="11"/>
      <c r="AE5" s="15"/>
      <c r="AF5" s="15"/>
      <c r="AG5" s="15"/>
      <c r="AH5" s="15"/>
      <c r="AJ5" s="16"/>
      <c r="AL5" s="17"/>
      <c r="AM5" s="17"/>
      <c r="AN5" s="17"/>
      <c r="AO5" s="17"/>
    </row>
    <row r="6" spans="1:41" ht="9" customHeight="1" x14ac:dyDescent="0.2">
      <c r="A6" s="6"/>
      <c r="B6" s="6"/>
      <c r="C6" s="22"/>
      <c r="D6" s="23"/>
      <c r="E6" s="23"/>
      <c r="F6" s="23"/>
      <c r="G6" s="23"/>
      <c r="H6" s="23"/>
      <c r="I6" s="23"/>
      <c r="J6" s="24"/>
      <c r="K6" s="6"/>
      <c r="T6" s="738"/>
      <c r="U6" s="6"/>
      <c r="V6" s="6"/>
      <c r="W6" s="21"/>
      <c r="X6" s="25"/>
      <c r="Y6" s="11"/>
      <c r="Z6" s="13"/>
      <c r="AA6" s="13"/>
      <c r="AB6" s="13"/>
      <c r="AC6" s="14"/>
      <c r="AD6" s="11"/>
      <c r="AE6" s="15"/>
      <c r="AF6" s="15"/>
      <c r="AG6" s="15"/>
      <c r="AH6" s="15"/>
      <c r="AJ6" s="16"/>
      <c r="AL6" s="17"/>
      <c r="AM6" s="17"/>
      <c r="AN6" s="17"/>
      <c r="AO6" s="17"/>
    </row>
    <row r="7" spans="1:41" ht="13.5" customHeight="1" x14ac:dyDescent="0.2">
      <c r="A7" s="6"/>
      <c r="B7" s="6"/>
      <c r="C7" s="26"/>
      <c r="D7" s="6"/>
      <c r="E7" s="6"/>
      <c r="F7" s="6"/>
      <c r="G7" s="6"/>
      <c r="H7" s="6"/>
      <c r="I7" s="6"/>
      <c r="J7" s="27"/>
      <c r="K7" s="6"/>
      <c r="T7" s="738"/>
      <c r="U7" s="6"/>
      <c r="V7" s="6"/>
      <c r="W7" s="21"/>
      <c r="X7" s="25"/>
      <c r="Y7" s="11"/>
      <c r="Z7" s="13"/>
      <c r="AA7" s="13"/>
      <c r="AB7" s="13"/>
      <c r="AC7" s="14"/>
      <c r="AD7" s="11"/>
      <c r="AE7" s="15"/>
      <c r="AF7" s="15"/>
      <c r="AG7" s="15"/>
      <c r="AH7" s="15"/>
      <c r="AJ7" s="16"/>
      <c r="AL7" s="17"/>
      <c r="AM7" s="17"/>
      <c r="AN7" s="17"/>
      <c r="AO7" s="17"/>
    </row>
    <row r="8" spans="1:41" ht="18.75" customHeight="1" x14ac:dyDescent="0.2">
      <c r="A8" s="6"/>
      <c r="B8" s="6"/>
      <c r="C8" s="28" t="s">
        <v>4</v>
      </c>
      <c r="D8" s="741"/>
      <c r="E8" s="741"/>
      <c r="F8" s="741"/>
      <c r="G8" s="741"/>
      <c r="H8" s="741"/>
      <c r="I8" s="741"/>
      <c r="J8" s="27"/>
      <c r="K8" s="6"/>
      <c r="T8" s="738"/>
      <c r="U8" s="6"/>
      <c r="V8" s="29"/>
      <c r="W8" s="21"/>
      <c r="X8" s="10"/>
      <c r="Y8" s="11"/>
      <c r="Z8" s="13"/>
      <c r="AA8" s="13"/>
      <c r="AB8" s="13"/>
      <c r="AC8" s="14"/>
      <c r="AD8" s="11"/>
      <c r="AE8" s="15"/>
      <c r="AF8" s="15"/>
      <c r="AG8" s="15"/>
      <c r="AH8" s="15"/>
      <c r="AJ8" s="16"/>
      <c r="AL8" s="17"/>
      <c r="AM8" s="17"/>
      <c r="AN8" s="17"/>
      <c r="AO8" s="17"/>
    </row>
    <row r="9" spans="1:41" ht="6" customHeight="1" x14ac:dyDescent="0.2">
      <c r="A9" s="6"/>
      <c r="B9" s="6"/>
      <c r="C9" s="28"/>
      <c r="D9" s="30"/>
      <c r="E9" s="6"/>
      <c r="F9" s="6"/>
      <c r="G9" s="6"/>
      <c r="H9" s="6"/>
      <c r="I9" s="6"/>
      <c r="J9" s="27"/>
      <c r="K9" s="6"/>
      <c r="T9" s="738"/>
      <c r="U9" s="6"/>
      <c r="V9" s="29"/>
      <c r="W9" s="21"/>
      <c r="X9" s="25"/>
      <c r="Y9" s="11"/>
      <c r="Z9" s="13"/>
      <c r="AA9" s="13"/>
      <c r="AB9" s="13"/>
      <c r="AC9" s="14"/>
      <c r="AD9" s="11"/>
      <c r="AE9" s="15"/>
      <c r="AF9" s="15"/>
      <c r="AG9" s="15"/>
      <c r="AH9" s="15"/>
      <c r="AJ9" s="16"/>
      <c r="AL9" s="17"/>
      <c r="AM9" s="17"/>
      <c r="AN9" s="17"/>
      <c r="AO9" s="17"/>
    </row>
    <row r="10" spans="1:41" ht="18.75" customHeight="1" x14ac:dyDescent="0.2">
      <c r="A10" s="6"/>
      <c r="B10" s="6"/>
      <c r="C10" s="28" t="s">
        <v>5</v>
      </c>
      <c r="D10" s="741"/>
      <c r="E10" s="741"/>
      <c r="F10" s="741"/>
      <c r="G10" s="741"/>
      <c r="H10" s="741"/>
      <c r="I10" s="741"/>
      <c r="J10" s="27"/>
      <c r="K10" s="6"/>
      <c r="T10" s="738"/>
      <c r="U10" s="6"/>
      <c r="V10" s="31"/>
      <c r="W10" s="21"/>
      <c r="X10" s="10"/>
      <c r="Y10" s="11"/>
      <c r="Z10" s="13"/>
      <c r="AA10" s="13"/>
      <c r="AB10" s="13"/>
      <c r="AC10" s="14"/>
      <c r="AD10" s="11"/>
      <c r="AE10" s="15"/>
      <c r="AF10" s="15"/>
      <c r="AG10" s="15"/>
      <c r="AH10" s="15"/>
      <c r="AJ10" s="16"/>
      <c r="AL10" s="17"/>
      <c r="AM10" s="17"/>
      <c r="AN10" s="17"/>
      <c r="AO10" s="17"/>
    </row>
    <row r="11" spans="1:41" ht="6" customHeight="1" x14ac:dyDescent="0.2">
      <c r="A11" s="6"/>
      <c r="B11" s="6"/>
      <c r="C11" s="28"/>
      <c r="D11" s="30"/>
      <c r="E11" s="6"/>
      <c r="F11" s="6"/>
      <c r="G11" s="6"/>
      <c r="H11" s="6"/>
      <c r="I11" s="6"/>
      <c r="J11" s="27"/>
      <c r="K11" s="6"/>
      <c r="T11" s="738"/>
      <c r="U11" s="6"/>
      <c r="V11" s="31"/>
      <c r="W11" s="21"/>
      <c r="X11" s="10"/>
      <c r="Y11" s="11"/>
      <c r="Z11" s="13"/>
      <c r="AA11" s="13"/>
      <c r="AB11" s="13"/>
      <c r="AC11" s="14"/>
      <c r="AD11" s="11"/>
      <c r="AE11" s="15"/>
      <c r="AF11" s="15"/>
      <c r="AG11" s="15"/>
      <c r="AH11" s="15"/>
      <c r="AJ11" s="16"/>
      <c r="AL11" s="17"/>
      <c r="AM11" s="17"/>
      <c r="AN11" s="17"/>
      <c r="AO11" s="17"/>
    </row>
    <row r="12" spans="1:41" ht="18.75" customHeight="1" x14ac:dyDescent="0.2">
      <c r="A12" s="6"/>
      <c r="B12" s="6"/>
      <c r="C12" s="28" t="s">
        <v>6</v>
      </c>
      <c r="D12" s="742"/>
      <c r="E12" s="742"/>
      <c r="F12" s="742"/>
      <c r="G12" s="742"/>
      <c r="H12" s="742"/>
      <c r="I12" s="742"/>
      <c r="J12" s="27"/>
      <c r="K12" s="6"/>
      <c r="T12" s="738"/>
      <c r="U12" s="6"/>
      <c r="V12" s="31"/>
      <c r="W12" s="21"/>
      <c r="X12" s="10"/>
      <c r="Y12" s="11"/>
      <c r="Z12" s="13"/>
      <c r="AA12" s="13"/>
      <c r="AB12" s="13"/>
      <c r="AC12" s="14"/>
      <c r="AD12" s="11"/>
      <c r="AE12" s="15"/>
      <c r="AF12" s="15"/>
      <c r="AG12" s="15"/>
      <c r="AH12" s="15"/>
      <c r="AJ12" s="16"/>
      <c r="AL12" s="17"/>
      <c r="AM12" s="17"/>
      <c r="AN12" s="17"/>
      <c r="AO12" s="17"/>
    </row>
    <row r="13" spans="1:41" ht="6" customHeight="1" x14ac:dyDescent="0.2">
      <c r="A13" s="6"/>
      <c r="B13" s="6"/>
      <c r="C13" s="28"/>
      <c r="D13" s="30"/>
      <c r="E13" s="6"/>
      <c r="F13" s="6"/>
      <c r="G13" s="6"/>
      <c r="H13" s="6"/>
      <c r="I13" s="6"/>
      <c r="J13" s="27"/>
      <c r="K13" s="6"/>
      <c r="T13" s="738"/>
      <c r="U13" s="6"/>
      <c r="V13" s="31"/>
      <c r="W13" s="21"/>
      <c r="X13" s="10"/>
      <c r="Y13" s="11"/>
      <c r="Z13" s="13"/>
      <c r="AA13" s="13"/>
      <c r="AB13" s="13"/>
      <c r="AC13" s="14"/>
      <c r="AD13" s="11"/>
      <c r="AE13" s="15"/>
      <c r="AF13" s="15"/>
      <c r="AG13" s="15"/>
      <c r="AH13" s="15"/>
      <c r="AJ13" s="16"/>
      <c r="AL13" s="17"/>
      <c r="AM13" s="17"/>
      <c r="AN13" s="17"/>
      <c r="AO13" s="17"/>
    </row>
    <row r="14" spans="1:41" ht="18.75" customHeight="1" x14ac:dyDescent="0.2">
      <c r="A14" s="6"/>
      <c r="B14" s="6"/>
      <c r="C14" s="28" t="s">
        <v>7</v>
      </c>
      <c r="D14" s="742" t="s">
        <v>8</v>
      </c>
      <c r="E14" s="742"/>
      <c r="F14" s="742"/>
      <c r="G14" s="742"/>
      <c r="H14" s="742"/>
      <c r="I14" s="742"/>
      <c r="J14" s="27"/>
      <c r="K14" s="6"/>
      <c r="M14" s="1" t="s">
        <v>8</v>
      </c>
      <c r="N14" s="1" t="s">
        <v>9</v>
      </c>
      <c r="T14" s="738"/>
      <c r="U14" s="6"/>
      <c r="V14" s="31"/>
      <c r="W14" s="21"/>
      <c r="X14" s="10"/>
      <c r="Y14" s="11"/>
      <c r="Z14" s="13"/>
      <c r="AA14" s="13"/>
      <c r="AB14" s="13"/>
      <c r="AC14" s="14"/>
      <c r="AD14" s="11"/>
      <c r="AE14" s="15"/>
      <c r="AF14" s="15"/>
      <c r="AG14" s="15"/>
      <c r="AH14" s="15"/>
      <c r="AJ14" s="16"/>
      <c r="AL14" s="17"/>
      <c r="AM14" s="17"/>
      <c r="AN14" s="17"/>
      <c r="AO14" s="17"/>
    </row>
    <row r="15" spans="1:41" ht="6" customHeight="1" x14ac:dyDescent="0.2">
      <c r="A15" s="6"/>
      <c r="B15" s="6"/>
      <c r="C15" s="28"/>
      <c r="D15" s="30"/>
      <c r="E15" s="6"/>
      <c r="F15" s="6"/>
      <c r="G15" s="6"/>
      <c r="H15" s="6"/>
      <c r="I15" s="6"/>
      <c r="J15" s="27"/>
      <c r="K15" s="6"/>
      <c r="T15" s="738"/>
      <c r="U15" s="6"/>
      <c r="V15" s="31"/>
      <c r="W15" s="21"/>
      <c r="X15" s="10"/>
      <c r="Y15" s="11"/>
      <c r="Z15" s="13"/>
      <c r="AA15" s="13"/>
      <c r="AB15" s="13"/>
      <c r="AC15" s="14"/>
      <c r="AD15" s="11"/>
      <c r="AE15" s="15"/>
      <c r="AF15" s="15"/>
      <c r="AG15" s="15"/>
      <c r="AH15" s="15"/>
      <c r="AJ15" s="16"/>
      <c r="AL15" s="17"/>
      <c r="AM15" s="17"/>
      <c r="AN15" s="17"/>
      <c r="AO15" s="17"/>
    </row>
    <row r="16" spans="1:41" ht="18.75" customHeight="1" x14ac:dyDescent="0.2">
      <c r="A16" s="6"/>
      <c r="B16" s="6"/>
      <c r="C16" s="28" t="s">
        <v>10</v>
      </c>
      <c r="D16" s="742"/>
      <c r="E16" s="742"/>
      <c r="F16" s="742"/>
      <c r="G16" s="742"/>
      <c r="H16" s="742"/>
      <c r="I16" s="742"/>
      <c r="J16" s="27"/>
      <c r="K16" s="6"/>
      <c r="M16" s="1" t="s">
        <v>8</v>
      </c>
      <c r="N16" s="1" t="s">
        <v>9</v>
      </c>
      <c r="T16" s="738"/>
      <c r="U16" s="6"/>
      <c r="V16" s="31"/>
      <c r="W16" s="21"/>
      <c r="X16" s="10"/>
      <c r="Y16" s="11"/>
      <c r="Z16" s="13"/>
      <c r="AA16" s="13"/>
      <c r="AB16" s="13"/>
      <c r="AC16" s="14"/>
      <c r="AD16" s="11"/>
      <c r="AE16" s="15"/>
      <c r="AF16" s="15"/>
      <c r="AG16" s="15"/>
      <c r="AH16" s="15"/>
      <c r="AJ16" s="16"/>
      <c r="AL16" s="17"/>
      <c r="AM16" s="17"/>
      <c r="AN16" s="17"/>
      <c r="AO16" s="17"/>
    </row>
    <row r="17" spans="1:41" ht="6" customHeight="1" x14ac:dyDescent="0.2">
      <c r="A17" s="6"/>
      <c r="B17" s="6"/>
      <c r="C17" s="32"/>
      <c r="D17" s="30"/>
      <c r="E17" s="6"/>
      <c r="F17" s="6"/>
      <c r="G17" s="6"/>
      <c r="H17" s="6"/>
      <c r="I17" s="6"/>
      <c r="J17" s="27"/>
      <c r="K17" s="6"/>
      <c r="T17" s="738"/>
      <c r="U17" s="6"/>
      <c r="V17" s="31"/>
      <c r="W17" s="21"/>
      <c r="X17" s="10"/>
      <c r="Y17" s="11"/>
      <c r="Z17" s="13"/>
      <c r="AA17" s="13"/>
      <c r="AB17" s="13"/>
      <c r="AC17" s="14"/>
      <c r="AD17" s="11"/>
      <c r="AE17" s="15"/>
      <c r="AF17" s="15"/>
      <c r="AG17" s="15"/>
      <c r="AH17" s="15"/>
      <c r="AJ17" s="16"/>
      <c r="AL17" s="17"/>
      <c r="AM17" s="17"/>
      <c r="AN17" s="17"/>
      <c r="AO17" s="17"/>
    </row>
    <row r="18" spans="1:41" ht="18.75" customHeight="1" x14ac:dyDescent="0.2">
      <c r="A18" s="6"/>
      <c r="B18" s="6"/>
      <c r="C18" s="28" t="s">
        <v>791</v>
      </c>
      <c r="D18" s="743">
        <v>41383</v>
      </c>
      <c r="E18" s="743"/>
      <c r="F18" s="33"/>
      <c r="G18" s="744" t="s">
        <v>11</v>
      </c>
      <c r="H18" s="744"/>
      <c r="I18" s="744"/>
      <c r="J18" s="27"/>
      <c r="K18" s="6"/>
      <c r="T18" s="738"/>
      <c r="U18" s="6"/>
      <c r="V18" s="31"/>
      <c r="W18" s="21"/>
      <c r="X18" s="10"/>
      <c r="Y18" s="11"/>
      <c r="Z18" s="13"/>
      <c r="AA18" s="13"/>
      <c r="AB18" s="13"/>
      <c r="AC18" s="14"/>
      <c r="AD18" s="11"/>
      <c r="AE18" s="15"/>
      <c r="AF18" s="15"/>
      <c r="AG18" s="15"/>
      <c r="AH18" s="15"/>
      <c r="AJ18" s="16"/>
      <c r="AL18" s="17"/>
      <c r="AM18" s="17"/>
      <c r="AN18" s="17"/>
      <c r="AO18" s="17"/>
    </row>
    <row r="19" spans="1:41" ht="6" customHeight="1" x14ac:dyDescent="0.2">
      <c r="A19" s="6"/>
      <c r="B19" s="6"/>
      <c r="C19" s="32"/>
      <c r="D19" s="30"/>
      <c r="E19" s="6"/>
      <c r="F19" s="6"/>
      <c r="G19" s="6"/>
      <c r="H19" s="6"/>
      <c r="I19" s="6"/>
      <c r="J19" s="27"/>
      <c r="K19" s="6"/>
      <c r="T19" s="738"/>
      <c r="U19" s="6"/>
      <c r="V19" s="31"/>
      <c r="W19" s="21"/>
      <c r="X19" s="10"/>
      <c r="Y19" s="11"/>
      <c r="Z19" s="13"/>
      <c r="AA19" s="13"/>
      <c r="AB19" s="13"/>
      <c r="AC19" s="14"/>
      <c r="AD19" s="11"/>
      <c r="AE19" s="15"/>
      <c r="AF19" s="15"/>
      <c r="AG19" s="15"/>
      <c r="AH19" s="15"/>
      <c r="AJ19" s="16"/>
      <c r="AL19" s="17"/>
      <c r="AM19" s="17"/>
      <c r="AN19" s="17"/>
      <c r="AO19" s="17"/>
    </row>
    <row r="20" spans="1:41" ht="18.75" customHeight="1" x14ac:dyDescent="0.2">
      <c r="A20" s="6"/>
      <c r="B20" s="6"/>
      <c r="C20" s="28" t="s">
        <v>12</v>
      </c>
      <c r="D20" s="742"/>
      <c r="E20" s="742"/>
      <c r="F20" s="742"/>
      <c r="G20" s="742"/>
      <c r="H20" s="742"/>
      <c r="I20" s="742"/>
      <c r="J20" s="27"/>
      <c r="K20" s="6"/>
      <c r="T20" s="738"/>
      <c r="U20" s="6"/>
      <c r="V20" s="31"/>
      <c r="W20" s="21"/>
      <c r="X20" s="10"/>
      <c r="Y20" s="11"/>
      <c r="Z20" s="13"/>
      <c r="AA20" s="13"/>
      <c r="AB20" s="13"/>
      <c r="AC20" s="14"/>
      <c r="AD20" s="11"/>
      <c r="AE20" s="15"/>
      <c r="AF20" s="15"/>
      <c r="AG20" s="15"/>
      <c r="AH20" s="15"/>
      <c r="AJ20" s="16"/>
      <c r="AL20" s="17"/>
      <c r="AM20" s="17"/>
      <c r="AN20" s="17"/>
      <c r="AO20" s="17"/>
    </row>
    <row r="21" spans="1:41" ht="6" customHeight="1" x14ac:dyDescent="0.2">
      <c r="A21" s="6"/>
      <c r="B21" s="6"/>
      <c r="C21" s="32"/>
      <c r="D21" s="30"/>
      <c r="E21" s="6"/>
      <c r="F21" s="6"/>
      <c r="G21" s="6"/>
      <c r="H21" s="6"/>
      <c r="I21" s="6"/>
      <c r="J21" s="27"/>
      <c r="K21" s="6"/>
      <c r="T21" s="738"/>
      <c r="U21" s="6"/>
      <c r="V21" s="31"/>
      <c r="W21" s="21"/>
      <c r="X21" s="10"/>
      <c r="Y21" s="11"/>
      <c r="Z21" s="13"/>
      <c r="AA21" s="13"/>
      <c r="AB21" s="13"/>
      <c r="AC21" s="14"/>
      <c r="AD21" s="11"/>
      <c r="AE21" s="15"/>
      <c r="AF21" s="15"/>
      <c r="AG21" s="15"/>
      <c r="AH21" s="15"/>
      <c r="AJ21" s="16"/>
      <c r="AL21" s="17"/>
      <c r="AM21" s="17"/>
      <c r="AN21" s="17"/>
      <c r="AO21" s="17"/>
    </row>
    <row r="22" spans="1:41" ht="18.75" customHeight="1" x14ac:dyDescent="0.2">
      <c r="A22" s="6"/>
      <c r="B22" s="6"/>
      <c r="C22" s="730" t="s">
        <v>13</v>
      </c>
      <c r="D22" s="742" t="s">
        <v>14</v>
      </c>
      <c r="E22" s="742"/>
      <c r="F22" s="742"/>
      <c r="G22" s="742"/>
      <c r="H22" s="742"/>
      <c r="I22" s="742"/>
      <c r="J22" s="27"/>
      <c r="K22" s="6"/>
      <c r="M22" s="1" t="s">
        <v>15</v>
      </c>
      <c r="N22" s="1" t="s">
        <v>16</v>
      </c>
      <c r="O22" s="1" t="s">
        <v>17</v>
      </c>
      <c r="T22" s="738"/>
      <c r="U22" s="6"/>
      <c r="V22" s="31"/>
      <c r="W22" s="21"/>
      <c r="X22" s="10"/>
      <c r="Y22" s="11"/>
      <c r="Z22" s="13"/>
      <c r="AA22" s="13"/>
      <c r="AB22" s="13"/>
      <c r="AC22" s="14"/>
      <c r="AD22" s="11"/>
      <c r="AE22" s="15"/>
      <c r="AF22" s="15"/>
      <c r="AG22" s="15"/>
      <c r="AH22" s="15"/>
      <c r="AJ22" s="16"/>
      <c r="AL22" s="17"/>
      <c r="AM22" s="17"/>
      <c r="AN22" s="17"/>
      <c r="AO22" s="17"/>
    </row>
    <row r="23" spans="1:41" ht="6" customHeight="1" x14ac:dyDescent="0.2">
      <c r="A23" s="6"/>
      <c r="B23" s="6"/>
      <c r="C23" s="731"/>
      <c r="D23" s="30"/>
      <c r="E23" s="6"/>
      <c r="F23" s="6"/>
      <c r="G23" s="6"/>
      <c r="H23" s="6"/>
      <c r="I23" s="6"/>
      <c r="J23" s="27"/>
      <c r="K23" s="6"/>
      <c r="T23" s="738"/>
      <c r="U23" s="6"/>
      <c r="V23" s="31"/>
      <c r="W23" s="21"/>
      <c r="X23" s="10"/>
      <c r="Y23" s="11"/>
      <c r="Z23" s="13"/>
      <c r="AA23" s="13"/>
      <c r="AB23" s="13"/>
      <c r="AC23" s="14"/>
      <c r="AD23" s="11"/>
      <c r="AE23" s="15"/>
      <c r="AF23" s="15"/>
      <c r="AG23" s="15"/>
      <c r="AH23" s="15"/>
      <c r="AJ23" s="16"/>
      <c r="AL23" s="17"/>
      <c r="AM23" s="17"/>
      <c r="AN23" s="17"/>
      <c r="AO23" s="17"/>
    </row>
    <row r="24" spans="1:41" ht="18.75" customHeight="1" x14ac:dyDescent="0.2">
      <c r="A24" s="6"/>
      <c r="B24" s="6"/>
      <c r="C24" s="730" t="s">
        <v>877</v>
      </c>
      <c r="D24" s="536" t="s">
        <v>0</v>
      </c>
      <c r="E24" s="34"/>
      <c r="F24" s="34"/>
      <c r="G24" s="746" t="s">
        <v>19</v>
      </c>
      <c r="H24" s="746"/>
      <c r="I24" s="539" t="s">
        <v>0</v>
      </c>
      <c r="J24" s="27"/>
      <c r="K24" s="6"/>
      <c r="M24" s="1" t="s">
        <v>20</v>
      </c>
      <c r="N24" s="1" t="s">
        <v>21</v>
      </c>
      <c r="O24" s="1" t="s">
        <v>22</v>
      </c>
      <c r="P24" s="1" t="s">
        <v>23</v>
      </c>
      <c r="R24" s="1" t="s">
        <v>0</v>
      </c>
      <c r="S24" s="1" t="s">
        <v>1</v>
      </c>
      <c r="T24" s="738"/>
      <c r="U24" s="6"/>
      <c r="V24" s="31"/>
      <c r="W24" s="21"/>
      <c r="X24" s="10"/>
      <c r="Y24" s="11"/>
      <c r="Z24" s="13"/>
      <c r="AA24" s="13"/>
      <c r="AB24" s="13"/>
      <c r="AC24" s="14"/>
      <c r="AD24" s="11"/>
      <c r="AE24" s="15"/>
      <c r="AF24" s="15"/>
      <c r="AG24" s="15"/>
      <c r="AH24" s="15"/>
      <c r="AJ24" s="16"/>
      <c r="AL24" s="17"/>
      <c r="AM24" s="17"/>
      <c r="AN24" s="17"/>
      <c r="AO24" s="17"/>
    </row>
    <row r="25" spans="1:41" ht="6" customHeight="1" x14ac:dyDescent="0.2">
      <c r="A25" s="6"/>
      <c r="B25" s="6"/>
      <c r="C25" s="732"/>
      <c r="D25" s="6"/>
      <c r="E25" s="6"/>
      <c r="F25" s="6"/>
      <c r="G25" s="6"/>
      <c r="H25" s="6"/>
      <c r="I25" s="6"/>
      <c r="J25" s="27"/>
      <c r="K25" s="6"/>
      <c r="T25" s="738"/>
      <c r="U25" s="6"/>
      <c r="V25" s="31"/>
      <c r="W25" s="21"/>
      <c r="X25" s="10"/>
      <c r="Y25" s="11"/>
      <c r="Z25" s="13"/>
      <c r="AA25" s="13"/>
      <c r="AB25" s="13"/>
      <c r="AC25" s="14"/>
      <c r="AD25" s="11"/>
      <c r="AE25" s="15"/>
      <c r="AF25" s="15"/>
      <c r="AG25" s="15"/>
      <c r="AH25" s="15"/>
      <c r="AJ25" s="16"/>
      <c r="AL25" s="17"/>
      <c r="AM25" s="17"/>
      <c r="AN25" s="17"/>
      <c r="AO25" s="17"/>
    </row>
    <row r="26" spans="1:41" ht="26.25" customHeight="1" x14ac:dyDescent="0.2">
      <c r="A26" s="6"/>
      <c r="B26" s="6"/>
      <c r="C26" s="730" t="s">
        <v>509</v>
      </c>
      <c r="D26" s="725" t="s">
        <v>0</v>
      </c>
      <c r="E26" s="6"/>
      <c r="F26" s="6"/>
      <c r="G26" s="746" t="s">
        <v>25</v>
      </c>
      <c r="H26" s="746"/>
      <c r="I26" s="539" t="s">
        <v>0</v>
      </c>
      <c r="J26" s="27"/>
      <c r="K26" s="6"/>
      <c r="T26" s="738"/>
      <c r="U26" s="6"/>
      <c r="V26" s="31"/>
      <c r="W26" s="21"/>
      <c r="X26" s="10"/>
      <c r="Y26" s="11"/>
      <c r="Z26" s="13"/>
      <c r="AA26" s="13"/>
      <c r="AB26" s="13"/>
      <c r="AC26" s="14"/>
      <c r="AD26" s="11"/>
      <c r="AE26" s="15"/>
      <c r="AF26" s="15"/>
      <c r="AG26" s="15"/>
      <c r="AH26" s="15"/>
      <c r="AJ26" s="721"/>
      <c r="AL26" s="17"/>
      <c r="AM26" s="17"/>
      <c r="AN26" s="17"/>
      <c r="AO26" s="17"/>
    </row>
    <row r="27" spans="1:41" ht="6" customHeight="1" x14ac:dyDescent="0.2">
      <c r="A27" s="6"/>
      <c r="B27" s="6"/>
      <c r="C27" s="732"/>
      <c r="D27" s="6"/>
      <c r="E27" s="6"/>
      <c r="F27" s="6"/>
      <c r="G27" s="6"/>
      <c r="H27" s="6"/>
      <c r="I27" s="6"/>
      <c r="J27" s="27"/>
      <c r="K27" s="6"/>
      <c r="T27" s="738"/>
      <c r="U27" s="6"/>
      <c r="V27" s="31"/>
      <c r="W27" s="21"/>
      <c r="X27" s="10"/>
      <c r="Y27" s="11"/>
      <c r="Z27" s="13"/>
      <c r="AA27" s="13"/>
      <c r="AB27" s="13"/>
      <c r="AC27" s="14"/>
      <c r="AD27" s="11"/>
      <c r="AE27" s="15"/>
      <c r="AF27" s="15"/>
      <c r="AG27" s="15"/>
      <c r="AH27" s="15"/>
      <c r="AJ27" s="721"/>
      <c r="AL27" s="17"/>
      <c r="AM27" s="17"/>
      <c r="AN27" s="17"/>
      <c r="AO27" s="17"/>
    </row>
    <row r="28" spans="1:41" ht="18.75" customHeight="1" x14ac:dyDescent="0.2">
      <c r="A28" s="6"/>
      <c r="B28" s="6"/>
      <c r="C28" s="730" t="s">
        <v>474</v>
      </c>
      <c r="D28" s="538" t="s">
        <v>0</v>
      </c>
      <c r="E28" s="34"/>
      <c r="F28" s="34"/>
      <c r="H28" s="291" t="s">
        <v>18</v>
      </c>
      <c r="I28" s="539"/>
      <c r="J28" s="27"/>
      <c r="K28" s="6"/>
      <c r="M28" s="1" t="s">
        <v>20</v>
      </c>
      <c r="N28" s="1" t="s">
        <v>21</v>
      </c>
      <c r="O28" s="1" t="s">
        <v>22</v>
      </c>
      <c r="P28" s="1" t="s">
        <v>23</v>
      </c>
      <c r="R28" s="1" t="s">
        <v>0</v>
      </c>
      <c r="S28" s="1" t="s">
        <v>1</v>
      </c>
      <c r="T28" s="738"/>
      <c r="U28" s="6"/>
      <c r="V28" s="31"/>
      <c r="W28" s="21"/>
      <c r="X28" s="10"/>
      <c r="Y28" s="11"/>
      <c r="Z28" s="13"/>
      <c r="AA28" s="13"/>
      <c r="AB28" s="13"/>
      <c r="AC28" s="14"/>
      <c r="AD28" s="11"/>
      <c r="AE28" s="15"/>
      <c r="AF28" s="15"/>
      <c r="AG28" s="15"/>
      <c r="AH28" s="15"/>
      <c r="AJ28" s="16"/>
      <c r="AL28" s="17"/>
      <c r="AM28" s="17"/>
      <c r="AN28" s="17"/>
      <c r="AO28" s="17"/>
    </row>
    <row r="29" spans="1:41" ht="6" customHeight="1" x14ac:dyDescent="0.2">
      <c r="A29" s="6"/>
      <c r="B29" s="6"/>
      <c r="C29" s="731"/>
      <c r="D29" s="30"/>
      <c r="E29" s="6"/>
      <c r="F29" s="6"/>
      <c r="G29" s="6"/>
      <c r="H29" s="30"/>
      <c r="I29" s="30"/>
      <c r="J29" s="27"/>
      <c r="K29" s="6"/>
      <c r="T29" s="738"/>
      <c r="U29" s="6"/>
      <c r="V29" s="31"/>
      <c r="W29" s="21"/>
      <c r="X29" s="10"/>
      <c r="Y29" s="11"/>
      <c r="Z29" s="13"/>
      <c r="AA29" s="13"/>
      <c r="AB29" s="13"/>
      <c r="AC29" s="14"/>
      <c r="AD29" s="11"/>
      <c r="AE29" s="15"/>
      <c r="AF29" s="15"/>
      <c r="AG29" s="15"/>
      <c r="AH29" s="15"/>
      <c r="AJ29" s="16"/>
      <c r="AL29" s="17"/>
      <c r="AM29" s="17"/>
      <c r="AN29" s="17"/>
      <c r="AO29" s="17"/>
    </row>
    <row r="30" spans="1:41" ht="18.75" customHeight="1" x14ac:dyDescent="0.2">
      <c r="A30" s="6"/>
      <c r="B30" s="6"/>
      <c r="C30" s="730" t="s">
        <v>472</v>
      </c>
      <c r="D30" s="532" t="s">
        <v>0</v>
      </c>
      <c r="E30" s="533"/>
      <c r="H30" s="28" t="s">
        <v>24</v>
      </c>
      <c r="I30" s="539"/>
      <c r="J30" s="27"/>
      <c r="K30" s="6"/>
      <c r="T30" s="738"/>
      <c r="U30" s="6"/>
      <c r="V30" s="31"/>
      <c r="W30" s="21"/>
      <c r="X30" s="10"/>
      <c r="Y30" s="11"/>
      <c r="Z30" s="13"/>
      <c r="AA30" s="13"/>
      <c r="AB30" s="13"/>
      <c r="AC30" s="14"/>
      <c r="AD30" s="11"/>
      <c r="AE30" s="15"/>
      <c r="AF30" s="15"/>
      <c r="AG30" s="15"/>
      <c r="AH30" s="15"/>
      <c r="AJ30" s="16"/>
      <c r="AL30" s="17"/>
      <c r="AM30" s="17"/>
      <c r="AN30" s="17"/>
      <c r="AO30" s="17"/>
    </row>
    <row r="31" spans="1:41" ht="6" customHeight="1" x14ac:dyDescent="0.2">
      <c r="A31" s="6"/>
      <c r="B31" s="6"/>
      <c r="C31" s="732"/>
      <c r="D31" s="6"/>
      <c r="E31" s="6"/>
      <c r="J31" s="27"/>
      <c r="K31" s="6"/>
      <c r="T31" s="738"/>
      <c r="U31" s="6"/>
      <c r="V31" s="29"/>
      <c r="W31" s="21"/>
      <c r="X31" s="10"/>
      <c r="Y31" s="11"/>
      <c r="Z31" s="13"/>
      <c r="AA31" s="13"/>
      <c r="AB31" s="13"/>
      <c r="AC31" s="19"/>
      <c r="AD31" s="19"/>
      <c r="AE31" s="15"/>
      <c r="AF31" s="15"/>
      <c r="AG31" s="15"/>
      <c r="AH31" s="15"/>
      <c r="AJ31" s="16"/>
      <c r="AL31" s="17"/>
      <c r="AM31" s="17"/>
      <c r="AN31" s="17"/>
      <c r="AO31" s="17"/>
    </row>
    <row r="32" spans="1:41" ht="18.75" customHeight="1" x14ac:dyDescent="0.2">
      <c r="A32" s="6"/>
      <c r="B32" s="6"/>
      <c r="C32" s="730" t="s">
        <v>588</v>
      </c>
      <c r="D32" s="535" t="s">
        <v>1</v>
      </c>
      <c r="E32" s="533"/>
      <c r="G32" s="6"/>
      <c r="H32" s="33" t="s">
        <v>475</v>
      </c>
      <c r="I32" s="722" t="str">
        <f>IF(OR(D30="OUI",D28="OUI",D34="OUI"),"OUI","NON")</f>
        <v>OUI</v>
      </c>
      <c r="J32" s="27"/>
      <c r="K32" s="6"/>
      <c r="T32" s="738"/>
      <c r="U32" s="6"/>
      <c r="V32" s="31"/>
      <c r="W32" s="21"/>
      <c r="X32" s="10"/>
      <c r="Y32" s="11"/>
      <c r="Z32" s="13"/>
      <c r="AA32" s="13"/>
      <c r="AB32" s="13"/>
      <c r="AC32" s="14"/>
      <c r="AD32" s="11"/>
      <c r="AE32" s="15"/>
      <c r="AF32" s="15"/>
      <c r="AG32" s="15"/>
      <c r="AH32" s="15"/>
      <c r="AJ32" s="16"/>
      <c r="AL32" s="17"/>
      <c r="AM32" s="17"/>
      <c r="AN32" s="17"/>
      <c r="AO32" s="17"/>
    </row>
    <row r="33" spans="1:41" ht="6" customHeight="1" x14ac:dyDescent="0.2">
      <c r="A33" s="6"/>
      <c r="B33" s="6"/>
      <c r="C33" s="732"/>
      <c r="D33" s="6"/>
      <c r="E33" s="6"/>
      <c r="F33" s="6"/>
      <c r="G33" s="6"/>
      <c r="H33" s="6"/>
      <c r="I33" s="6"/>
      <c r="J33" s="27"/>
      <c r="K33" s="6"/>
      <c r="T33" s="7"/>
      <c r="U33" s="6"/>
      <c r="V33" s="29"/>
      <c r="W33" s="21"/>
      <c r="X33" s="10"/>
      <c r="Y33" s="11"/>
      <c r="Z33" s="13"/>
      <c r="AA33" s="13"/>
      <c r="AB33" s="13"/>
      <c r="AC33" s="19"/>
      <c r="AD33" s="19"/>
      <c r="AE33" s="15"/>
      <c r="AF33" s="15"/>
      <c r="AG33" s="15"/>
      <c r="AH33" s="15"/>
      <c r="AJ33" s="16"/>
      <c r="AL33" s="17"/>
      <c r="AM33" s="17"/>
      <c r="AN33" s="17"/>
      <c r="AO33" s="17"/>
    </row>
    <row r="34" spans="1:41" ht="18.75" customHeight="1" x14ac:dyDescent="0.2">
      <c r="A34" s="6"/>
      <c r="B34" s="6"/>
      <c r="C34" s="730" t="s">
        <v>473</v>
      </c>
      <c r="D34" s="537" t="s">
        <v>1</v>
      </c>
      <c r="E34" s="533"/>
      <c r="F34" s="533"/>
      <c r="G34" s="33"/>
      <c r="H34" s="33" t="s">
        <v>476</v>
      </c>
      <c r="I34" s="722" t="str">
        <f>IF(OR(D30="OUI",D28="OUI",D34="OUI"),"OUI","NON")</f>
        <v>OUI</v>
      </c>
      <c r="J34" s="27"/>
      <c r="K34" s="6"/>
      <c r="T34" s="7"/>
      <c r="U34" s="6"/>
      <c r="V34" s="31"/>
      <c r="W34" s="21"/>
      <c r="X34" s="10"/>
      <c r="Y34" s="11"/>
      <c r="Z34" s="13"/>
      <c r="AA34" s="13"/>
      <c r="AB34" s="13"/>
      <c r="AC34" s="14"/>
      <c r="AD34" s="11"/>
      <c r="AE34" s="15"/>
      <c r="AF34" s="15"/>
      <c r="AG34" s="15"/>
      <c r="AH34" s="15"/>
      <c r="AJ34" s="16"/>
      <c r="AL34" s="17"/>
      <c r="AM34" s="17"/>
      <c r="AN34" s="17"/>
      <c r="AO34" s="17"/>
    </row>
    <row r="35" spans="1:41" ht="6" customHeight="1" x14ac:dyDescent="0.2">
      <c r="A35" s="6"/>
      <c r="B35" s="6"/>
      <c r="C35" s="732"/>
      <c r="D35" s="6"/>
      <c r="E35" s="6"/>
      <c r="F35" s="6"/>
      <c r="G35" s="6"/>
      <c r="H35" s="6"/>
      <c r="I35" s="6"/>
      <c r="J35" s="27"/>
      <c r="K35" s="6"/>
      <c r="T35" s="7"/>
      <c r="U35" s="6"/>
      <c r="V35" s="29"/>
      <c r="W35" s="21"/>
      <c r="X35" s="10"/>
      <c r="Y35" s="11"/>
      <c r="Z35" s="13"/>
      <c r="AA35" s="13"/>
      <c r="AB35" s="13"/>
      <c r="AC35" s="19"/>
      <c r="AD35" s="19"/>
      <c r="AE35" s="15"/>
      <c r="AF35" s="15"/>
      <c r="AG35" s="15"/>
      <c r="AH35" s="15"/>
      <c r="AJ35" s="16"/>
      <c r="AL35" s="17"/>
      <c r="AM35" s="17"/>
      <c r="AN35" s="17"/>
      <c r="AO35" s="17"/>
    </row>
    <row r="36" spans="1:41" ht="18.75" customHeight="1" x14ac:dyDescent="0.2">
      <c r="A36" s="6"/>
      <c r="B36" s="6"/>
      <c r="C36" s="730" t="s">
        <v>818</v>
      </c>
      <c r="D36" s="723" t="s">
        <v>1</v>
      </c>
      <c r="E36" s="34"/>
      <c r="F36" s="34"/>
      <c r="G36" s="33"/>
      <c r="H36" s="6"/>
      <c r="I36" s="6"/>
      <c r="J36" s="27"/>
      <c r="K36" s="6"/>
      <c r="T36" s="563"/>
      <c r="U36" s="6"/>
      <c r="V36" s="31"/>
      <c r="W36" s="21"/>
      <c r="X36" s="10"/>
      <c r="Y36" s="11"/>
      <c r="Z36" s="13"/>
      <c r="AA36" s="13"/>
      <c r="AB36" s="13"/>
      <c r="AC36" s="14"/>
      <c r="AD36" s="11"/>
      <c r="AE36" s="15"/>
      <c r="AF36" s="15"/>
      <c r="AG36" s="15"/>
      <c r="AH36" s="15"/>
      <c r="AJ36" s="16"/>
      <c r="AL36" s="17"/>
      <c r="AM36" s="17"/>
      <c r="AN36" s="17"/>
      <c r="AO36" s="17"/>
    </row>
    <row r="37" spans="1:41" ht="6" customHeight="1" x14ac:dyDescent="0.2">
      <c r="A37" s="6"/>
      <c r="B37" s="6"/>
      <c r="C37" s="732"/>
      <c r="D37" s="6"/>
      <c r="E37" s="6"/>
      <c r="F37" s="6"/>
      <c r="G37" s="6"/>
      <c r="J37" s="27"/>
      <c r="K37" s="6"/>
      <c r="T37" s="563"/>
      <c r="U37" s="6"/>
      <c r="V37" s="29"/>
      <c r="W37" s="21"/>
      <c r="X37" s="10"/>
      <c r="Y37" s="11"/>
      <c r="Z37" s="13"/>
      <c r="AA37" s="13"/>
      <c r="AB37" s="13"/>
      <c r="AC37" s="19"/>
      <c r="AD37" s="19"/>
      <c r="AE37" s="15"/>
      <c r="AF37" s="15"/>
      <c r="AG37" s="15"/>
      <c r="AH37" s="15"/>
      <c r="AJ37" s="16"/>
      <c r="AL37" s="17"/>
      <c r="AM37" s="17"/>
      <c r="AN37" s="17"/>
      <c r="AO37" s="17"/>
    </row>
    <row r="38" spans="1:41" ht="18.75" customHeight="1" x14ac:dyDescent="0.2">
      <c r="A38" s="6"/>
      <c r="B38" s="6"/>
      <c r="C38" s="733" t="s">
        <v>819</v>
      </c>
      <c r="D38" s="724" t="s">
        <v>0</v>
      </c>
      <c r="E38" s="34"/>
      <c r="F38" s="34"/>
      <c r="G38" s="33"/>
      <c r="J38" s="27"/>
      <c r="K38" s="6"/>
      <c r="T38" s="7"/>
      <c r="U38" s="6"/>
      <c r="V38" s="31"/>
      <c r="W38" s="21"/>
      <c r="X38" s="10"/>
      <c r="Y38" s="11"/>
      <c r="Z38" s="13"/>
      <c r="AA38" s="13"/>
      <c r="AB38" s="13"/>
      <c r="AC38" s="14"/>
      <c r="AD38" s="11"/>
      <c r="AE38" s="15"/>
      <c r="AF38" s="15"/>
      <c r="AG38" s="15"/>
      <c r="AH38" s="15"/>
      <c r="AJ38" s="16"/>
      <c r="AL38" s="17"/>
      <c r="AM38" s="17"/>
      <c r="AN38" s="17"/>
      <c r="AO38" s="17"/>
    </row>
    <row r="39" spans="1:41" ht="6" customHeight="1" x14ac:dyDescent="0.2">
      <c r="A39" s="6"/>
      <c r="B39" s="6"/>
      <c r="C39" s="732"/>
      <c r="D39" s="6"/>
      <c r="E39" s="6"/>
      <c r="F39" s="6"/>
      <c r="G39" s="6"/>
      <c r="J39" s="27"/>
      <c r="K39" s="6"/>
      <c r="T39" s="262"/>
      <c r="U39" s="6"/>
      <c r="V39" s="29"/>
      <c r="W39" s="21"/>
      <c r="X39" s="10"/>
      <c r="Y39" s="11"/>
      <c r="Z39" s="13"/>
      <c r="AA39" s="13"/>
      <c r="AB39" s="13"/>
      <c r="AC39" s="19"/>
      <c r="AD39" s="19"/>
      <c r="AE39" s="15"/>
      <c r="AF39" s="15"/>
      <c r="AG39" s="15"/>
      <c r="AH39" s="15"/>
      <c r="AJ39" s="16"/>
      <c r="AL39" s="17"/>
      <c r="AM39" s="17"/>
      <c r="AN39" s="17"/>
      <c r="AO39" s="17"/>
    </row>
    <row r="40" spans="1:41" ht="3" customHeight="1" x14ac:dyDescent="0.2">
      <c r="A40" s="6"/>
      <c r="B40" s="6"/>
      <c r="C40" s="732"/>
      <c r="D40" s="6"/>
      <c r="E40" s="6"/>
      <c r="F40" s="6"/>
      <c r="G40" s="6"/>
      <c r="J40" s="27"/>
      <c r="K40" s="6"/>
      <c r="T40" s="563"/>
      <c r="U40" s="6"/>
      <c r="V40" s="29"/>
      <c r="W40" s="21"/>
      <c r="X40" s="10"/>
      <c r="Y40" s="11"/>
      <c r="Z40" s="13"/>
      <c r="AA40" s="13"/>
      <c r="AB40" s="13"/>
      <c r="AC40" s="19"/>
      <c r="AD40" s="19"/>
      <c r="AE40" s="15"/>
      <c r="AF40" s="15"/>
      <c r="AG40" s="15"/>
      <c r="AH40" s="15"/>
      <c r="AJ40" s="16"/>
      <c r="AL40" s="17"/>
      <c r="AM40" s="17"/>
      <c r="AN40" s="17"/>
      <c r="AO40" s="17"/>
    </row>
    <row r="41" spans="1:41" ht="18.75" customHeight="1" x14ac:dyDescent="0.2">
      <c r="A41" s="6"/>
      <c r="B41" s="6"/>
      <c r="C41" s="730" t="s">
        <v>756</v>
      </c>
      <c r="D41" s="534" t="s">
        <v>0</v>
      </c>
      <c r="E41" s="34"/>
      <c r="F41" s="34"/>
      <c r="G41" s="33"/>
      <c r="H41" s="277" t="s">
        <v>766</v>
      </c>
      <c r="I41" s="540" t="s">
        <v>0</v>
      </c>
      <c r="J41" s="27"/>
      <c r="K41" s="6"/>
      <c r="T41" s="7"/>
      <c r="U41" s="6"/>
      <c r="V41" s="31"/>
      <c r="W41" s="21"/>
      <c r="X41" s="10"/>
      <c r="Y41" s="11"/>
      <c r="Z41" s="13"/>
      <c r="AA41" s="13"/>
      <c r="AB41" s="13"/>
      <c r="AC41" s="14"/>
      <c r="AD41" s="11"/>
      <c r="AE41" s="15"/>
      <c r="AF41" s="15"/>
      <c r="AG41" s="15"/>
      <c r="AH41" s="15"/>
      <c r="AJ41" s="16"/>
      <c r="AL41" s="17"/>
      <c r="AM41" s="17"/>
      <c r="AN41" s="17"/>
      <c r="AO41" s="17"/>
    </row>
    <row r="42" spans="1:41" ht="13.5" customHeight="1" x14ac:dyDescent="0.2">
      <c r="A42" s="6"/>
      <c r="B42" s="6"/>
      <c r="C42" s="734"/>
      <c r="D42" s="35"/>
      <c r="E42" s="35"/>
      <c r="F42" s="35"/>
      <c r="G42" s="35"/>
      <c r="H42" s="35"/>
      <c r="I42" s="35"/>
      <c r="J42" s="36"/>
      <c r="K42" s="6"/>
      <c r="T42" s="7"/>
      <c r="U42" s="6"/>
      <c r="V42" s="29"/>
      <c r="W42" s="21"/>
      <c r="X42" s="10"/>
      <c r="Y42" s="11"/>
      <c r="Z42" s="13"/>
      <c r="AA42" s="13"/>
      <c r="AB42" s="13"/>
      <c r="AC42" s="19"/>
      <c r="AD42" s="19"/>
      <c r="AE42" s="15"/>
      <c r="AF42" s="15"/>
      <c r="AG42" s="15"/>
      <c r="AH42" s="15"/>
      <c r="AJ42" s="16"/>
      <c r="AL42" s="17"/>
      <c r="AM42" s="17"/>
      <c r="AN42" s="17"/>
      <c r="AO42" s="17"/>
    </row>
    <row r="43" spans="1:41" s="6" customFormat="1" ht="12" customHeight="1" x14ac:dyDescent="0.2">
      <c r="B43" s="20"/>
      <c r="C43" s="33"/>
      <c r="T43" s="7"/>
      <c r="W43" s="31"/>
      <c r="X43" s="15"/>
      <c r="Y43" s="15"/>
      <c r="Z43" s="37"/>
      <c r="AA43" s="37"/>
      <c r="AB43" s="37"/>
      <c r="AC43" s="15"/>
      <c r="AD43" s="15"/>
      <c r="AE43" s="38"/>
      <c r="AF43" s="15"/>
      <c r="AG43" s="15"/>
      <c r="AH43" s="15"/>
      <c r="AJ43" s="209"/>
      <c r="AK43" s="4"/>
      <c r="AL43" s="209"/>
      <c r="AM43" s="209"/>
      <c r="AN43" s="209"/>
      <c r="AO43" s="209"/>
    </row>
    <row r="44" spans="1:41" s="40" customFormat="1" ht="43.5" customHeight="1" x14ac:dyDescent="0.3">
      <c r="A44" s="6"/>
      <c r="B44" s="20"/>
      <c r="C44" s="541" t="s">
        <v>26</v>
      </c>
      <c r="D44" s="542"/>
      <c r="E44" s="543" t="s">
        <v>27</v>
      </c>
      <c r="F44" s="543" t="s">
        <v>28</v>
      </c>
      <c r="G44" s="543" t="s">
        <v>29</v>
      </c>
      <c r="H44" s="210"/>
      <c r="I44" s="210"/>
      <c r="J44" s="211"/>
      <c r="K44" s="39"/>
      <c r="M44" s="41"/>
      <c r="N44" s="42"/>
      <c r="O44" s="43"/>
      <c r="W44" s="44"/>
      <c r="X44" s="44"/>
      <c r="Y44" s="44"/>
      <c r="Z44" s="44"/>
      <c r="AA44" s="44"/>
      <c r="AB44" s="44"/>
      <c r="AC44" s="44"/>
      <c r="AD44" s="44"/>
      <c r="AE44" s="44"/>
      <c r="AF44" s="44"/>
      <c r="AG44" s="44"/>
      <c r="AH44" s="44"/>
      <c r="AJ44" s="45"/>
      <c r="AK44" s="46"/>
      <c r="AL44" s="47"/>
      <c r="AM44" s="47"/>
      <c r="AN44" s="47"/>
      <c r="AO44" s="47"/>
    </row>
    <row r="45" spans="1:41" s="56" customFormat="1" ht="21.75" customHeight="1" x14ac:dyDescent="0.2">
      <c r="A45" s="48"/>
      <c r="B45" s="49"/>
      <c r="C45" s="50" t="s">
        <v>30</v>
      </c>
      <c r="D45" s="51"/>
      <c r="E45" s="52">
        <v>0.85</v>
      </c>
      <c r="F45" s="53">
        <f>'SAISIE LIEUX DE VISITE'!AB473</f>
        <v>1</v>
      </c>
      <c r="G45" s="54" t="str">
        <f>IF(F45&gt;=E45,"OUI","NON")</f>
        <v>OUI</v>
      </c>
      <c r="H45" s="48"/>
      <c r="I45" s="48"/>
      <c r="J45" s="55"/>
      <c r="M45" s="48"/>
      <c r="N45" s="57"/>
      <c r="V45" s="58"/>
      <c r="W45" s="58"/>
      <c r="X45" s="58"/>
      <c r="Y45" s="58"/>
      <c r="Z45" s="58"/>
      <c r="AA45" s="58"/>
      <c r="AB45" s="58"/>
      <c r="AC45" s="58"/>
      <c r="AD45" s="58"/>
      <c r="AE45" s="58"/>
      <c r="AF45" s="58"/>
      <c r="AG45" s="58"/>
      <c r="AI45" s="59"/>
      <c r="AJ45" s="60"/>
      <c r="AK45" s="61"/>
      <c r="AL45" s="61"/>
      <c r="AM45" s="61"/>
      <c r="AN45" s="61"/>
    </row>
    <row r="46" spans="1:41" s="56" customFormat="1" ht="12" customHeight="1" x14ac:dyDescent="0.2">
      <c r="A46" s="48"/>
      <c r="B46" s="62"/>
      <c r="C46" s="63"/>
      <c r="D46" s="64"/>
      <c r="E46" s="65"/>
      <c r="F46" s="66"/>
      <c r="G46" s="48"/>
      <c r="H46" s="48"/>
      <c r="I46" s="48"/>
      <c r="J46" s="55"/>
      <c r="M46" s="48"/>
      <c r="N46" s="57"/>
      <c r="V46" s="58"/>
      <c r="W46" s="58"/>
      <c r="X46" s="58"/>
      <c r="Y46" s="58"/>
      <c r="Z46" s="58"/>
      <c r="AA46" s="58"/>
      <c r="AB46" s="58"/>
      <c r="AC46" s="58"/>
      <c r="AD46" s="58"/>
      <c r="AE46" s="58"/>
      <c r="AF46" s="58"/>
      <c r="AG46" s="58"/>
      <c r="AI46" s="59"/>
      <c r="AJ46" s="60"/>
      <c r="AK46" s="61"/>
      <c r="AL46" s="61"/>
      <c r="AM46" s="61"/>
      <c r="AN46" s="61"/>
    </row>
    <row r="47" spans="1:41" ht="35.25" customHeight="1" x14ac:dyDescent="0.2">
      <c r="A47" s="6"/>
      <c r="B47" s="20"/>
      <c r="C47" s="747" t="s">
        <v>31</v>
      </c>
      <c r="D47" s="747"/>
      <c r="E47" s="544" t="s">
        <v>32</v>
      </c>
      <c r="F47" s="545" t="s">
        <v>28</v>
      </c>
      <c r="G47" s="544" t="s">
        <v>29</v>
      </c>
      <c r="H47" s="6"/>
      <c r="I47" s="6"/>
      <c r="J47" s="27"/>
      <c r="K47" s="6"/>
      <c r="M47" s="67"/>
      <c r="N47" s="57"/>
      <c r="AJ47" s="16"/>
      <c r="AL47" s="17"/>
      <c r="AM47" s="17"/>
      <c r="AN47" s="17"/>
      <c r="AO47" s="17"/>
    </row>
    <row r="48" spans="1:41" s="56" customFormat="1" ht="18" customHeight="1" x14ac:dyDescent="0.2">
      <c r="A48" s="48"/>
      <c r="B48" s="49"/>
      <c r="C48" s="50" t="str">
        <f>'SAISIE LIEUX DE VISITE'!AG467</f>
        <v>INFORMATION ET COMMUNICATION</v>
      </c>
      <c r="D48" s="68"/>
      <c r="E48" s="52">
        <v>0.8</v>
      </c>
      <c r="F48" s="69">
        <f>'SAISIE LIEUX DE VISITE'!AJ469</f>
        <v>1</v>
      </c>
      <c r="G48" s="54" t="str">
        <f>IF(F48&gt;=E48,"OUI","NON")</f>
        <v>OUI</v>
      </c>
      <c r="H48" s="48"/>
      <c r="I48" s="48"/>
      <c r="J48" s="55"/>
      <c r="K48" s="48"/>
      <c r="M48" s="48"/>
      <c r="N48" s="57"/>
      <c r="W48" s="58"/>
      <c r="X48" s="58"/>
      <c r="Y48" s="58"/>
      <c r="Z48" s="58"/>
      <c r="AA48" s="58"/>
      <c r="AB48" s="58"/>
      <c r="AC48" s="58"/>
      <c r="AD48" s="58"/>
      <c r="AE48" s="58"/>
      <c r="AF48" s="58"/>
      <c r="AG48" s="58"/>
      <c r="AH48" s="58"/>
      <c r="AJ48" s="59"/>
      <c r="AK48" s="60"/>
      <c r="AL48" s="61"/>
      <c r="AM48" s="61"/>
      <c r="AN48" s="61"/>
      <c r="AO48" s="61"/>
    </row>
    <row r="49" spans="1:41" s="56" customFormat="1" ht="18" customHeight="1" x14ac:dyDescent="0.2">
      <c r="A49" s="48"/>
      <c r="B49" s="49"/>
      <c r="C49" s="50" t="str">
        <f>'SAISIE LIEUX DE VISITE'!AO467</f>
        <v>SAVOIR-FAIRE ET SAVOIR-ETRE</v>
      </c>
      <c r="D49" s="68"/>
      <c r="E49" s="70">
        <v>0.8</v>
      </c>
      <c r="F49" s="71">
        <f>'SAISIE LIEUX DE VISITE'!AR469</f>
        <v>1</v>
      </c>
      <c r="G49" s="54" t="str">
        <f t="shared" ref="G49:G55" si="0">IF(F49&gt;=E49,"OUI","NON")</f>
        <v>OUI</v>
      </c>
      <c r="H49" s="48"/>
      <c r="I49" s="48"/>
      <c r="J49" s="55"/>
      <c r="K49" s="48"/>
      <c r="M49" s="72"/>
      <c r="N49" s="57"/>
      <c r="W49" s="58"/>
      <c r="X49" s="58"/>
      <c r="Y49" s="58"/>
      <c r="Z49" s="58"/>
      <c r="AA49" s="58"/>
      <c r="AB49" s="58"/>
      <c r="AC49" s="58"/>
      <c r="AD49" s="58"/>
      <c r="AE49" s="58"/>
      <c r="AF49" s="58"/>
      <c r="AG49" s="58"/>
      <c r="AH49" s="58"/>
      <c r="AJ49" s="59"/>
      <c r="AK49" s="60"/>
      <c r="AL49" s="61"/>
      <c r="AM49" s="61"/>
      <c r="AN49" s="61"/>
      <c r="AO49" s="61"/>
    </row>
    <row r="50" spans="1:41" s="56" customFormat="1" ht="18" customHeight="1" x14ac:dyDescent="0.2">
      <c r="A50" s="48"/>
      <c r="B50" s="49"/>
      <c r="C50" s="50" t="s">
        <v>33</v>
      </c>
      <c r="D50" s="68"/>
      <c r="E50" s="70">
        <v>0.95</v>
      </c>
      <c r="F50" s="177">
        <f>'SAISIE LIEUX DE VISITE'!AZ469</f>
        <v>1</v>
      </c>
      <c r="G50" s="54" t="str">
        <f t="shared" si="0"/>
        <v>OUI</v>
      </c>
      <c r="H50" s="48"/>
      <c r="I50" s="48"/>
      <c r="J50" s="55"/>
      <c r="K50" s="48"/>
      <c r="W50" s="58"/>
      <c r="X50" s="58"/>
      <c r="Y50" s="58"/>
      <c r="Z50" s="58"/>
      <c r="AA50" s="58"/>
      <c r="AB50" s="58"/>
      <c r="AC50" s="58"/>
      <c r="AD50" s="58"/>
      <c r="AE50" s="58"/>
      <c r="AF50" s="58"/>
      <c r="AG50" s="58"/>
      <c r="AH50" s="58"/>
      <c r="AJ50" s="59"/>
      <c r="AK50" s="60"/>
      <c r="AL50" s="61"/>
      <c r="AM50" s="61"/>
      <c r="AN50" s="61"/>
      <c r="AO50" s="61"/>
    </row>
    <row r="51" spans="1:41" s="56" customFormat="1" ht="18" customHeight="1" x14ac:dyDescent="0.2">
      <c r="A51" s="48"/>
      <c r="B51" s="49"/>
      <c r="C51" s="73" t="s">
        <v>34</v>
      </c>
      <c r="D51" s="51"/>
      <c r="E51" s="74"/>
      <c r="F51" s="75">
        <f>'SAISIE LIEUX DE VISITE'!BX469</f>
        <v>1</v>
      </c>
      <c r="G51" s="178"/>
      <c r="H51" s="76"/>
      <c r="I51" s="48"/>
      <c r="J51" s="55"/>
      <c r="K51" s="48"/>
      <c r="W51" s="58"/>
      <c r="X51" s="58"/>
      <c r="Y51" s="58"/>
      <c r="Z51" s="58"/>
      <c r="AA51" s="58"/>
      <c r="AB51" s="58"/>
      <c r="AC51" s="58"/>
      <c r="AD51" s="58"/>
      <c r="AE51" s="58"/>
      <c r="AF51" s="58"/>
      <c r="AG51" s="58"/>
      <c r="AH51" s="58"/>
      <c r="AJ51" s="59"/>
      <c r="AK51" s="60"/>
      <c r="AL51" s="61"/>
      <c r="AM51" s="61"/>
      <c r="AN51" s="61"/>
      <c r="AO51" s="61"/>
    </row>
    <row r="52" spans="1:41" s="56" customFormat="1" ht="18" customHeight="1" x14ac:dyDescent="0.2">
      <c r="A52" s="48"/>
      <c r="B52" s="49"/>
      <c r="C52" s="73" t="s">
        <v>35</v>
      </c>
      <c r="D52" s="51"/>
      <c r="E52" s="74"/>
      <c r="F52" s="75">
        <f>'SAISIE LIEUX DE VISITE'!CF469</f>
        <v>1</v>
      </c>
      <c r="G52" s="179"/>
      <c r="H52" s="76"/>
      <c r="I52" s="48"/>
      <c r="J52" s="55"/>
      <c r="K52" s="48"/>
      <c r="W52" s="58"/>
      <c r="X52" s="58"/>
      <c r="Y52" s="58"/>
      <c r="Z52" s="58"/>
      <c r="AA52" s="58"/>
      <c r="AB52" s="58"/>
      <c r="AC52" s="58"/>
      <c r="AD52" s="58"/>
      <c r="AE52" s="58"/>
      <c r="AF52" s="58"/>
      <c r="AG52" s="58"/>
      <c r="AH52" s="58"/>
      <c r="AJ52" s="59"/>
      <c r="AK52" s="60"/>
      <c r="AL52" s="61"/>
      <c r="AM52" s="61"/>
      <c r="AN52" s="61"/>
      <c r="AO52" s="61"/>
    </row>
    <row r="53" spans="1:41" s="56" customFormat="1" ht="18" customHeight="1" x14ac:dyDescent="0.2">
      <c r="A53" s="48"/>
      <c r="B53" s="49"/>
      <c r="C53" s="73" t="s">
        <v>36</v>
      </c>
      <c r="D53" s="51"/>
      <c r="E53" s="74"/>
      <c r="F53" s="75">
        <f>'SAISIE LIEUX DE VISITE'!CN469</f>
        <v>1</v>
      </c>
      <c r="G53" s="180"/>
      <c r="H53" s="76"/>
      <c r="I53" s="48"/>
      <c r="J53" s="55"/>
      <c r="K53" s="48"/>
      <c r="W53" s="58"/>
      <c r="X53" s="58"/>
      <c r="Y53" s="58"/>
      <c r="Z53" s="58"/>
      <c r="AA53" s="58"/>
      <c r="AB53" s="58"/>
      <c r="AC53" s="58"/>
      <c r="AD53" s="58"/>
      <c r="AE53" s="58"/>
      <c r="AF53" s="58"/>
      <c r="AG53" s="58"/>
      <c r="AH53" s="58"/>
      <c r="AJ53" s="59"/>
      <c r="AK53" s="60"/>
      <c r="AL53" s="61"/>
      <c r="AM53" s="61"/>
      <c r="AN53" s="61"/>
      <c r="AO53" s="61"/>
    </row>
    <row r="54" spans="1:41" s="56" customFormat="1" ht="18" customHeight="1" x14ac:dyDescent="0.2">
      <c r="A54" s="48"/>
      <c r="B54" s="49"/>
      <c r="C54" s="50" t="str">
        <f>'SAISIE LIEUX DE VISITE'!BE467</f>
        <v>DEVELOPPEMENT DURABLE</v>
      </c>
      <c r="D54" s="77"/>
      <c r="E54" s="70">
        <v>0.8</v>
      </c>
      <c r="F54" s="69">
        <f>'SAISIE LIEUX DE VISITE'!BH469</f>
        <v>1</v>
      </c>
      <c r="G54" s="54" t="str">
        <f t="shared" si="0"/>
        <v>OUI</v>
      </c>
      <c r="H54" s="76"/>
      <c r="I54" s="48"/>
      <c r="J54" s="55"/>
      <c r="K54" s="48"/>
      <c r="W54" s="58"/>
      <c r="X54" s="58"/>
      <c r="Y54" s="58"/>
      <c r="Z54" s="58"/>
      <c r="AA54" s="58"/>
      <c r="AB54" s="58"/>
      <c r="AC54" s="58"/>
      <c r="AD54" s="58"/>
      <c r="AE54" s="58"/>
      <c r="AF54" s="58"/>
      <c r="AG54" s="58"/>
      <c r="AH54" s="58"/>
      <c r="AJ54" s="59"/>
      <c r="AK54" s="60"/>
      <c r="AL54" s="61"/>
      <c r="AM54" s="61"/>
      <c r="AN54" s="61"/>
      <c r="AO54" s="61"/>
    </row>
    <row r="55" spans="1:41" s="56" customFormat="1" ht="18" customHeight="1" x14ac:dyDescent="0.2">
      <c r="A55" s="48"/>
      <c r="B55" s="49"/>
      <c r="C55" s="50" t="str">
        <f>'SAISIE LIEUX DE VISITE'!BM467</f>
        <v>QUALITE DE LA PRESTATION</v>
      </c>
      <c r="D55" s="77"/>
      <c r="E55" s="70">
        <v>0.8</v>
      </c>
      <c r="F55" s="69">
        <f>'SAISIE LIEUX DE VISITE'!BP469</f>
        <v>1</v>
      </c>
      <c r="G55" s="54" t="str">
        <f t="shared" si="0"/>
        <v>OUI</v>
      </c>
      <c r="H55" s="76"/>
      <c r="I55" s="48"/>
      <c r="J55" s="55"/>
      <c r="K55" s="48"/>
      <c r="W55" s="58"/>
      <c r="X55" s="58"/>
      <c r="Y55" s="58"/>
      <c r="Z55" s="58"/>
      <c r="AA55" s="58"/>
      <c r="AB55" s="58"/>
      <c r="AC55" s="58"/>
      <c r="AD55" s="58"/>
      <c r="AE55" s="58"/>
      <c r="AF55" s="58"/>
      <c r="AG55" s="58"/>
      <c r="AH55" s="58"/>
      <c r="AJ55" s="59"/>
      <c r="AK55" s="60"/>
      <c r="AL55" s="61"/>
      <c r="AM55" s="61"/>
      <c r="AN55" s="61"/>
      <c r="AO55" s="61"/>
    </row>
    <row r="56" spans="1:41" s="56" customFormat="1" ht="18" customHeight="1" x14ac:dyDescent="0.2">
      <c r="A56" s="48"/>
      <c r="B56" s="49"/>
      <c r="C56" s="78"/>
      <c r="D56" s="48"/>
      <c r="E56" s="48"/>
      <c r="F56" s="76"/>
      <c r="G56" s="76"/>
      <c r="H56" s="76"/>
      <c r="I56" s="48"/>
      <c r="J56" s="55"/>
      <c r="K56" s="48"/>
      <c r="W56" s="58"/>
      <c r="X56" s="58"/>
      <c r="Y56" s="58"/>
      <c r="Z56" s="58"/>
      <c r="AA56" s="58"/>
      <c r="AB56" s="58"/>
      <c r="AC56" s="58"/>
      <c r="AD56" s="58"/>
      <c r="AE56" s="58"/>
      <c r="AF56" s="58"/>
      <c r="AG56" s="58"/>
      <c r="AH56" s="58"/>
      <c r="AJ56" s="59"/>
      <c r="AK56" s="60"/>
      <c r="AL56" s="61"/>
      <c r="AM56" s="61"/>
      <c r="AN56" s="61"/>
      <c r="AO56" s="61"/>
    </row>
    <row r="57" spans="1:41" s="56" customFormat="1" ht="18" customHeight="1" x14ac:dyDescent="0.2">
      <c r="A57" s="48"/>
      <c r="B57" s="49"/>
      <c r="C57" s="745" t="s">
        <v>37</v>
      </c>
      <c r="D57" s="745"/>
      <c r="E57" s="745"/>
      <c r="F57" s="745"/>
      <c r="G57" s="79" t="str">
        <f>IF(OR('SAISIE LIEUX DE VISITE'!M405="NON",'SAISIE LIEUX DE VISITE'!M408="NON",'SAISIE LIEUX DE VISITE'!M412="NON",'SAISIE LIEUX DE VISITE'!M415="NON",'SAISIE LIEUX DE VISITE'!M419="NON"),"NON","OUI")</f>
        <v>OUI</v>
      </c>
      <c r="H57" s="80" t="str">
        <f>IF(G57="NON","Cf. détail dans le plan d'actions","")</f>
        <v/>
      </c>
      <c r="I57" s="81"/>
      <c r="J57" s="82"/>
      <c r="K57" s="83"/>
      <c r="W57" s="58"/>
      <c r="X57" s="58"/>
      <c r="Y57" s="58"/>
      <c r="Z57" s="58"/>
      <c r="AA57" s="58"/>
      <c r="AB57" s="58"/>
      <c r="AC57" s="58"/>
      <c r="AD57" s="58"/>
      <c r="AE57" s="58"/>
      <c r="AF57" s="58"/>
      <c r="AG57" s="58"/>
      <c r="AH57" s="58"/>
      <c r="AJ57" s="59"/>
      <c r="AK57" s="60"/>
      <c r="AL57" s="61"/>
      <c r="AM57" s="61"/>
      <c r="AN57" s="61"/>
      <c r="AO57" s="61"/>
    </row>
    <row r="58" spans="1:41" s="91" customFormat="1" ht="13.5" customHeight="1" x14ac:dyDescent="0.2">
      <c r="A58" s="84"/>
      <c r="B58" s="62"/>
      <c r="C58" s="85"/>
      <c r="D58" s="86"/>
      <c r="E58" s="86"/>
      <c r="F58" s="86"/>
      <c r="G58" s="87"/>
      <c r="H58" s="88"/>
      <c r="I58" s="88"/>
      <c r="J58" s="89"/>
      <c r="K58" s="90"/>
      <c r="W58" s="92"/>
      <c r="X58" s="92"/>
      <c r="Y58" s="92"/>
      <c r="Z58" s="92"/>
      <c r="AA58" s="92"/>
      <c r="AB58" s="92"/>
      <c r="AC58" s="92"/>
      <c r="AD58" s="92"/>
      <c r="AE58" s="92"/>
      <c r="AF58" s="92"/>
      <c r="AG58" s="92"/>
      <c r="AH58" s="92"/>
      <c r="AJ58" s="59"/>
      <c r="AK58" s="60"/>
      <c r="AL58" s="61"/>
      <c r="AM58" s="61"/>
      <c r="AN58" s="61"/>
      <c r="AO58" s="61"/>
    </row>
    <row r="59" spans="1:41" ht="8.25" customHeight="1" x14ac:dyDescent="0.2">
      <c r="AJ59" s="16"/>
      <c r="AL59" s="17"/>
      <c r="AM59" s="17"/>
      <c r="AN59" s="17"/>
      <c r="AO59" s="17"/>
    </row>
    <row r="60" spans="1:41" ht="24" customHeight="1" x14ac:dyDescent="0.2">
      <c r="A60" s="6"/>
      <c r="B60" s="20"/>
      <c r="C60" s="745" t="s">
        <v>38</v>
      </c>
      <c r="D60" s="745"/>
      <c r="E60" s="745"/>
      <c r="F60" s="745"/>
      <c r="G60" s="23"/>
      <c r="H60" s="23"/>
      <c r="I60" s="23"/>
      <c r="J60" s="24"/>
      <c r="K60" s="6"/>
      <c r="M60" s="67"/>
      <c r="N60" s="57"/>
      <c r="AJ60" s="16"/>
      <c r="AL60" s="17"/>
      <c r="AM60" s="17"/>
      <c r="AN60" s="17"/>
      <c r="AO60" s="17"/>
    </row>
    <row r="61" spans="1:41" x14ac:dyDescent="0.2">
      <c r="C61" s="26"/>
      <c r="D61" s="6"/>
      <c r="E61" s="6"/>
      <c r="F61" s="6"/>
      <c r="G61" s="6"/>
      <c r="H61" s="6"/>
      <c r="I61" s="6"/>
      <c r="J61" s="27"/>
      <c r="AJ61" s="16"/>
      <c r="AL61" s="17"/>
      <c r="AM61" s="17"/>
      <c r="AN61" s="17"/>
      <c r="AO61" s="17"/>
    </row>
    <row r="62" spans="1:41" x14ac:dyDescent="0.2">
      <c r="C62" s="26"/>
      <c r="D62" s="6"/>
      <c r="E62" s="6"/>
      <c r="F62" s="6"/>
      <c r="G62" s="6"/>
      <c r="H62" s="6"/>
      <c r="I62" s="6"/>
      <c r="J62" s="27"/>
      <c r="AJ62" s="16"/>
      <c r="AL62" s="17"/>
      <c r="AM62" s="17"/>
      <c r="AN62" s="17"/>
      <c r="AO62" s="17"/>
    </row>
    <row r="63" spans="1:41" x14ac:dyDescent="0.2">
      <c r="C63" s="26"/>
      <c r="D63" s="6"/>
      <c r="E63" s="6"/>
      <c r="F63" s="6"/>
      <c r="G63" s="6"/>
      <c r="H63" s="6"/>
      <c r="I63" s="6"/>
      <c r="J63" s="27"/>
      <c r="AJ63" s="16"/>
      <c r="AL63" s="17"/>
      <c r="AM63" s="17"/>
      <c r="AN63" s="17"/>
      <c r="AO63" s="17"/>
    </row>
    <row r="64" spans="1:41" x14ac:dyDescent="0.2">
      <c r="C64" s="26"/>
      <c r="D64" s="6"/>
      <c r="E64" s="6"/>
      <c r="F64" s="6"/>
      <c r="G64" s="6"/>
      <c r="H64" s="6"/>
      <c r="I64" s="6"/>
      <c r="J64" s="27"/>
      <c r="AJ64" s="16"/>
      <c r="AL64" s="17"/>
      <c r="AM64" s="17"/>
      <c r="AN64" s="17"/>
      <c r="AO64" s="17"/>
    </row>
    <row r="65" spans="3:41" x14ac:dyDescent="0.2">
      <c r="C65" s="26"/>
      <c r="D65" s="6"/>
      <c r="E65" s="6"/>
      <c r="F65" s="6"/>
      <c r="G65" s="6"/>
      <c r="H65" s="6"/>
      <c r="I65" s="6"/>
      <c r="J65" s="27"/>
      <c r="AJ65" s="16"/>
      <c r="AL65" s="17"/>
      <c r="AM65" s="17"/>
      <c r="AN65" s="17"/>
      <c r="AO65" s="17"/>
    </row>
    <row r="66" spans="3:41" x14ac:dyDescent="0.2">
      <c r="C66" s="26"/>
      <c r="D66" s="6"/>
      <c r="E66" s="6"/>
      <c r="F66" s="6"/>
      <c r="G66" s="6"/>
      <c r="H66" s="6"/>
      <c r="I66" s="6"/>
      <c r="J66" s="27"/>
      <c r="AJ66" s="16"/>
    </row>
    <row r="67" spans="3:41" x14ac:dyDescent="0.2">
      <c r="C67" s="26"/>
      <c r="D67" s="6"/>
      <c r="E67" s="6"/>
      <c r="F67" s="6"/>
      <c r="G67" s="6"/>
      <c r="H67" s="6"/>
      <c r="I67" s="6"/>
      <c r="J67" s="27"/>
      <c r="AJ67" s="16"/>
      <c r="AL67" s="17"/>
      <c r="AM67" s="17"/>
      <c r="AN67" s="17"/>
      <c r="AO67" s="17"/>
    </row>
    <row r="68" spans="3:41" ht="18" customHeight="1" x14ac:dyDescent="0.2">
      <c r="C68" s="26"/>
      <c r="D68" s="6"/>
      <c r="E68" s="6"/>
      <c r="F68" s="6"/>
      <c r="G68" s="6"/>
      <c r="H68" s="6"/>
      <c r="I68" s="6"/>
      <c r="J68" s="27"/>
      <c r="AJ68" s="16"/>
      <c r="AL68" s="17"/>
      <c r="AM68" s="17"/>
      <c r="AN68" s="17"/>
      <c r="AO68" s="17"/>
    </row>
    <row r="69" spans="3:41" x14ac:dyDescent="0.2">
      <c r="C69" s="26"/>
      <c r="D69" s="6"/>
      <c r="E69" s="6"/>
      <c r="F69" s="6"/>
      <c r="G69" s="6"/>
      <c r="H69" s="6"/>
      <c r="I69" s="6"/>
      <c r="J69" s="27"/>
      <c r="AJ69" s="16"/>
      <c r="AL69" s="17"/>
      <c r="AM69" s="17"/>
      <c r="AN69" s="17"/>
      <c r="AO69" s="17"/>
    </row>
    <row r="70" spans="3:41" x14ac:dyDescent="0.2">
      <c r="C70" s="26"/>
      <c r="D70" s="6"/>
      <c r="E70" s="6"/>
      <c r="F70" s="6"/>
      <c r="G70" s="6"/>
      <c r="H70" s="6"/>
      <c r="I70" s="6"/>
      <c r="J70" s="27"/>
      <c r="AJ70" s="16"/>
      <c r="AL70" s="17"/>
      <c r="AM70" s="17"/>
      <c r="AN70" s="17"/>
      <c r="AO70" s="17"/>
    </row>
    <row r="71" spans="3:41" x14ac:dyDescent="0.2">
      <c r="C71" s="26"/>
      <c r="D71" s="6"/>
      <c r="E71" s="6"/>
      <c r="F71" s="6"/>
      <c r="G71" s="6"/>
      <c r="H71" s="6"/>
      <c r="I71" s="6"/>
      <c r="J71" s="27"/>
      <c r="AJ71" s="16"/>
      <c r="AL71" s="17"/>
      <c r="AM71" s="17"/>
      <c r="AN71" s="17"/>
      <c r="AO71" s="17"/>
    </row>
    <row r="72" spans="3:41" x14ac:dyDescent="0.2">
      <c r="C72" s="26"/>
      <c r="D72" s="6"/>
      <c r="E72" s="6"/>
      <c r="F72" s="6"/>
      <c r="G72" s="6"/>
      <c r="H72" s="6"/>
      <c r="I72" s="6"/>
      <c r="J72" s="27"/>
      <c r="AJ72" s="16"/>
      <c r="AL72" s="17"/>
      <c r="AM72" s="17"/>
      <c r="AN72" s="17"/>
      <c r="AO72" s="17"/>
    </row>
    <row r="73" spans="3:41" x14ac:dyDescent="0.2">
      <c r="C73" s="26"/>
      <c r="D73" s="6"/>
      <c r="E73" s="6"/>
      <c r="F73" s="6"/>
      <c r="G73" s="6"/>
      <c r="H73" s="6"/>
      <c r="I73" s="6"/>
      <c r="J73" s="27"/>
      <c r="AJ73" s="16"/>
      <c r="AL73" s="17"/>
      <c r="AM73" s="17"/>
      <c r="AN73" s="17"/>
      <c r="AO73" s="17"/>
    </row>
    <row r="74" spans="3:41" x14ac:dyDescent="0.2">
      <c r="C74" s="26"/>
      <c r="D74" s="6"/>
      <c r="E74" s="6"/>
      <c r="F74" s="6"/>
      <c r="G74" s="6"/>
      <c r="H74" s="6"/>
      <c r="I74" s="6"/>
      <c r="J74" s="27"/>
      <c r="AJ74" s="16"/>
      <c r="AL74" s="17"/>
      <c r="AM74" s="17"/>
      <c r="AN74" s="17"/>
      <c r="AO74" s="17"/>
    </row>
    <row r="75" spans="3:41" x14ac:dyDescent="0.2">
      <c r="C75" s="26"/>
      <c r="D75" s="6"/>
      <c r="E75" s="6"/>
      <c r="F75" s="6"/>
      <c r="G75" s="6"/>
      <c r="H75" s="6"/>
      <c r="I75" s="6"/>
      <c r="J75" s="27"/>
      <c r="AJ75" s="16"/>
      <c r="AL75" s="17"/>
      <c r="AM75" s="17"/>
      <c r="AN75" s="17"/>
      <c r="AO75" s="17"/>
    </row>
    <row r="76" spans="3:41" x14ac:dyDescent="0.2">
      <c r="C76" s="26"/>
      <c r="D76" s="6"/>
      <c r="E76" s="6"/>
      <c r="F76" s="6"/>
      <c r="G76" s="6"/>
      <c r="H76" s="6"/>
      <c r="I76" s="6"/>
      <c r="J76" s="27"/>
      <c r="AJ76" s="16"/>
      <c r="AL76" s="17"/>
      <c r="AM76" s="17"/>
      <c r="AN76" s="17"/>
      <c r="AO76" s="17"/>
    </row>
    <row r="77" spans="3:41" x14ac:dyDescent="0.2">
      <c r="C77" s="26"/>
      <c r="D77" s="6"/>
      <c r="E77" s="6"/>
      <c r="F77" s="6"/>
      <c r="G77" s="6"/>
      <c r="H77" s="6"/>
      <c r="I77" s="6"/>
      <c r="J77" s="27"/>
      <c r="AJ77" s="16"/>
      <c r="AL77" s="17"/>
      <c r="AM77" s="17"/>
      <c r="AN77" s="17"/>
      <c r="AO77" s="17"/>
    </row>
    <row r="78" spans="3:41" x14ac:dyDescent="0.2">
      <c r="C78" s="26"/>
      <c r="D78" s="6"/>
      <c r="E78" s="6"/>
      <c r="F78" s="6"/>
      <c r="G78" s="6"/>
      <c r="H78" s="6"/>
      <c r="I78" s="6"/>
      <c r="J78" s="27"/>
      <c r="AJ78" s="16"/>
      <c r="AL78" s="17"/>
      <c r="AM78" s="17"/>
      <c r="AN78" s="17"/>
      <c r="AO78" s="17"/>
    </row>
    <row r="79" spans="3:41" x14ac:dyDescent="0.2">
      <c r="C79" s="26"/>
      <c r="D79" s="6"/>
      <c r="E79" s="6"/>
      <c r="F79" s="6"/>
      <c r="G79" s="6"/>
      <c r="H79" s="6"/>
      <c r="I79" s="6"/>
      <c r="J79" s="27"/>
      <c r="AJ79" s="16"/>
      <c r="AL79" s="17"/>
      <c r="AM79" s="17"/>
      <c r="AN79" s="17"/>
      <c r="AO79" s="17"/>
    </row>
    <row r="80" spans="3:41" x14ac:dyDescent="0.2">
      <c r="C80" s="26"/>
      <c r="D80" s="6"/>
      <c r="E80" s="6"/>
      <c r="F80" s="6"/>
      <c r="G80" s="6"/>
      <c r="H80" s="6"/>
      <c r="I80" s="6"/>
      <c r="J80" s="27"/>
      <c r="AJ80" s="16"/>
      <c r="AL80" s="17"/>
      <c r="AM80" s="17"/>
      <c r="AN80" s="17"/>
      <c r="AO80" s="17"/>
    </row>
    <row r="81" spans="3:41" x14ac:dyDescent="0.2">
      <c r="C81" s="26"/>
      <c r="D81" s="6"/>
      <c r="E81" s="6"/>
      <c r="F81" s="6"/>
      <c r="G81" s="6"/>
      <c r="H81" s="6"/>
      <c r="I81" s="6"/>
      <c r="J81" s="27"/>
      <c r="AJ81" s="16"/>
      <c r="AL81" s="17"/>
      <c r="AM81" s="17"/>
      <c r="AN81" s="17"/>
      <c r="AO81" s="17"/>
    </row>
    <row r="82" spans="3:41" x14ac:dyDescent="0.2">
      <c r="C82" s="26"/>
      <c r="D82" s="6"/>
      <c r="E82" s="6"/>
      <c r="F82" s="6"/>
      <c r="G82" s="6"/>
      <c r="H82" s="6"/>
      <c r="I82" s="6"/>
      <c r="J82" s="27"/>
      <c r="AJ82" s="16"/>
      <c r="AL82" s="17"/>
      <c r="AM82" s="17"/>
      <c r="AN82" s="17"/>
      <c r="AO82" s="17"/>
    </row>
    <row r="83" spans="3:41" x14ac:dyDescent="0.2">
      <c r="C83" s="26"/>
      <c r="D83" s="6"/>
      <c r="E83" s="6"/>
      <c r="F83" s="6"/>
      <c r="G83" s="6"/>
      <c r="H83" s="6"/>
      <c r="I83" s="6"/>
      <c r="J83" s="27"/>
      <c r="AJ83" s="16"/>
      <c r="AL83" s="17"/>
      <c r="AM83" s="17"/>
      <c r="AN83" s="17"/>
      <c r="AO83" s="17"/>
    </row>
    <row r="84" spans="3:41" x14ac:dyDescent="0.2">
      <c r="C84" s="168"/>
      <c r="D84" s="6"/>
      <c r="E84" s="6"/>
      <c r="F84" s="6"/>
      <c r="G84" s="6"/>
      <c r="H84" s="6"/>
      <c r="I84" s="6"/>
      <c r="J84" s="169"/>
      <c r="AJ84" s="16"/>
      <c r="AL84" s="17"/>
      <c r="AM84" s="17"/>
      <c r="AN84" s="17"/>
      <c r="AO84" s="17"/>
    </row>
    <row r="85" spans="3:41" x14ac:dyDescent="0.2">
      <c r="C85" s="168"/>
      <c r="D85" s="6"/>
      <c r="E85" s="6"/>
      <c r="F85" s="6"/>
      <c r="G85" s="6"/>
      <c r="H85" s="6"/>
      <c r="I85" s="6"/>
      <c r="J85" s="169"/>
      <c r="AJ85" s="16"/>
      <c r="AL85" s="17"/>
      <c r="AM85" s="17"/>
      <c r="AN85" s="17"/>
      <c r="AO85" s="17"/>
    </row>
    <row r="86" spans="3:41" x14ac:dyDescent="0.2">
      <c r="C86" s="168"/>
      <c r="D86" s="6"/>
      <c r="E86" s="6"/>
      <c r="F86" s="6"/>
      <c r="G86" s="6"/>
      <c r="H86" s="6"/>
      <c r="I86" s="6"/>
      <c r="J86" s="169"/>
      <c r="AJ86" s="16"/>
      <c r="AL86" s="17"/>
      <c r="AM86" s="17"/>
      <c r="AN86" s="17"/>
      <c r="AO86" s="17"/>
    </row>
    <row r="87" spans="3:41" x14ac:dyDescent="0.2">
      <c r="C87" s="168"/>
      <c r="D87" s="6"/>
      <c r="E87" s="6"/>
      <c r="F87" s="6"/>
      <c r="G87" s="6"/>
      <c r="H87" s="6"/>
      <c r="I87" s="6"/>
      <c r="J87" s="169"/>
      <c r="AJ87" s="16"/>
      <c r="AL87" s="17"/>
      <c r="AM87" s="17"/>
      <c r="AN87" s="17"/>
      <c r="AO87" s="17"/>
    </row>
    <row r="88" spans="3:41" x14ac:dyDescent="0.2">
      <c r="C88" s="168"/>
      <c r="D88" s="6"/>
      <c r="E88" s="6"/>
      <c r="F88" s="6"/>
      <c r="G88" s="6"/>
      <c r="H88" s="6"/>
      <c r="I88" s="6"/>
      <c r="J88" s="169"/>
      <c r="AJ88" s="16"/>
      <c r="AL88" s="17"/>
      <c r="AM88" s="17"/>
      <c r="AN88" s="17"/>
      <c r="AO88" s="17"/>
    </row>
    <row r="89" spans="3:41" x14ac:dyDescent="0.2">
      <c r="C89" s="168"/>
      <c r="D89" s="6"/>
      <c r="E89" s="6"/>
      <c r="F89" s="6"/>
      <c r="G89" s="6"/>
      <c r="H89" s="6"/>
      <c r="I89" s="6"/>
      <c r="J89" s="169"/>
      <c r="AJ89" s="16"/>
      <c r="AL89" s="17"/>
      <c r="AM89" s="17"/>
      <c r="AN89" s="17"/>
      <c r="AO89" s="17"/>
    </row>
    <row r="90" spans="3:41" x14ac:dyDescent="0.2">
      <c r="C90" s="168"/>
      <c r="D90" s="6"/>
      <c r="E90" s="6"/>
      <c r="F90" s="6"/>
      <c r="G90" s="6"/>
      <c r="H90" s="6"/>
      <c r="I90" s="6"/>
      <c r="J90" s="169"/>
      <c r="AJ90" s="16"/>
      <c r="AL90" s="17"/>
      <c r="AM90" s="17"/>
      <c r="AN90" s="17"/>
      <c r="AO90" s="17"/>
    </row>
    <row r="91" spans="3:41" x14ac:dyDescent="0.2">
      <c r="C91" s="168"/>
      <c r="D91" s="6"/>
      <c r="E91" s="6"/>
      <c r="F91" s="6"/>
      <c r="G91" s="6"/>
      <c r="H91" s="6"/>
      <c r="I91" s="6"/>
      <c r="J91" s="169"/>
      <c r="AJ91" s="16"/>
      <c r="AL91" s="17"/>
      <c r="AM91" s="17"/>
      <c r="AN91" s="17"/>
      <c r="AO91" s="17"/>
    </row>
    <row r="92" spans="3:41" x14ac:dyDescent="0.2">
      <c r="C92" s="168"/>
      <c r="D92" s="6"/>
      <c r="E92" s="6"/>
      <c r="F92" s="6"/>
      <c r="G92" s="6"/>
      <c r="H92" s="6"/>
      <c r="I92" s="6"/>
      <c r="J92" s="169"/>
      <c r="AJ92" s="16"/>
      <c r="AL92" s="17"/>
      <c r="AM92" s="17"/>
      <c r="AN92" s="17"/>
      <c r="AO92" s="17"/>
    </row>
    <row r="93" spans="3:41" x14ac:dyDescent="0.2">
      <c r="C93" s="168"/>
      <c r="D93" s="6"/>
      <c r="E93" s="6"/>
      <c r="F93" s="6"/>
      <c r="G93" s="6"/>
      <c r="H93" s="6"/>
      <c r="I93" s="6"/>
      <c r="J93" s="169"/>
      <c r="AJ93" s="16"/>
      <c r="AL93" s="17"/>
      <c r="AM93" s="17"/>
      <c r="AN93" s="17"/>
      <c r="AO93" s="17"/>
    </row>
    <row r="94" spans="3:41" x14ac:dyDescent="0.2">
      <c r="C94" s="168"/>
      <c r="D94" s="6"/>
      <c r="E94" s="6"/>
      <c r="F94" s="6"/>
      <c r="G94" s="6"/>
      <c r="H94" s="6"/>
      <c r="I94" s="6"/>
      <c r="J94" s="169"/>
      <c r="AJ94" s="16"/>
      <c r="AL94" s="17"/>
      <c r="AM94" s="17"/>
      <c r="AN94" s="17"/>
      <c r="AO94" s="17"/>
    </row>
    <row r="95" spans="3:41" x14ac:dyDescent="0.2">
      <c r="C95" s="168"/>
      <c r="D95" s="6"/>
      <c r="E95" s="6"/>
      <c r="F95" s="6"/>
      <c r="G95" s="6"/>
      <c r="H95" s="6"/>
      <c r="I95" s="6"/>
      <c r="J95" s="169"/>
      <c r="AJ95" s="16"/>
      <c r="AL95" s="17"/>
      <c r="AM95" s="17"/>
      <c r="AN95" s="17"/>
      <c r="AO95" s="17"/>
    </row>
    <row r="96" spans="3:41" x14ac:dyDescent="0.2">
      <c r="C96" s="170"/>
      <c r="D96" s="171"/>
      <c r="E96" s="171"/>
      <c r="F96" s="171"/>
      <c r="G96" s="171"/>
      <c r="H96" s="171"/>
      <c r="I96" s="171"/>
      <c r="J96" s="172"/>
      <c r="AJ96" s="16"/>
      <c r="AL96" s="17"/>
      <c r="AM96" s="17"/>
      <c r="AN96" s="17"/>
      <c r="AO96" s="17"/>
    </row>
    <row r="97" spans="36:41" x14ac:dyDescent="0.2">
      <c r="AJ97" s="16"/>
      <c r="AL97" s="17"/>
      <c r="AM97" s="17"/>
      <c r="AN97" s="17"/>
      <c r="AO97" s="17"/>
    </row>
    <row r="98" spans="36:41" x14ac:dyDescent="0.2">
      <c r="AJ98" s="16"/>
      <c r="AL98" s="17"/>
      <c r="AM98" s="17"/>
      <c r="AN98" s="17"/>
      <c r="AO98" s="17"/>
    </row>
    <row r="99" spans="36:41" x14ac:dyDescent="0.2">
      <c r="AJ99" s="16"/>
      <c r="AL99" s="17"/>
      <c r="AM99" s="17"/>
      <c r="AN99" s="17"/>
      <c r="AO99" s="17"/>
    </row>
    <row r="100" spans="36:41" x14ac:dyDescent="0.2">
      <c r="AJ100" s="16"/>
      <c r="AL100" s="17"/>
      <c r="AM100" s="17"/>
      <c r="AN100" s="17"/>
      <c r="AO100" s="17"/>
    </row>
    <row r="101" spans="36:41" x14ac:dyDescent="0.2">
      <c r="AJ101" s="16"/>
      <c r="AL101" s="17"/>
      <c r="AM101" s="17"/>
      <c r="AN101" s="17"/>
      <c r="AO101" s="17"/>
    </row>
    <row r="102" spans="36:41" x14ac:dyDescent="0.2">
      <c r="AJ102" s="16"/>
      <c r="AL102" s="17"/>
      <c r="AM102" s="17"/>
      <c r="AN102" s="17"/>
      <c r="AO102" s="17"/>
    </row>
    <row r="103" spans="36:41" x14ac:dyDescent="0.2">
      <c r="AJ103" s="16"/>
      <c r="AL103" s="17"/>
      <c r="AM103" s="17"/>
      <c r="AN103" s="17"/>
      <c r="AO103" s="17"/>
    </row>
    <row r="104" spans="36:41" x14ac:dyDescent="0.2">
      <c r="AJ104" s="16"/>
      <c r="AL104" s="17"/>
      <c r="AM104" s="17"/>
      <c r="AN104" s="17"/>
      <c r="AO104" s="17"/>
    </row>
    <row r="105" spans="36:41" x14ac:dyDescent="0.2">
      <c r="AJ105" s="16"/>
      <c r="AL105" s="17"/>
      <c r="AM105" s="17"/>
      <c r="AN105" s="17"/>
      <c r="AO105" s="17"/>
    </row>
    <row r="106" spans="36:41" x14ac:dyDescent="0.2">
      <c r="AJ106" s="16"/>
      <c r="AL106" s="17"/>
      <c r="AM106" s="17"/>
      <c r="AN106" s="17"/>
      <c r="AO106" s="17"/>
    </row>
    <row r="107" spans="36:41" x14ac:dyDescent="0.2">
      <c r="AJ107" s="16"/>
      <c r="AL107" s="17"/>
      <c r="AM107" s="17"/>
      <c r="AN107" s="17"/>
      <c r="AO107" s="17"/>
    </row>
    <row r="108" spans="36:41" x14ac:dyDescent="0.2">
      <c r="AJ108" s="16"/>
      <c r="AL108" s="17"/>
      <c r="AM108" s="17"/>
      <c r="AN108" s="17"/>
      <c r="AO108" s="17"/>
    </row>
    <row r="109" spans="36:41" x14ac:dyDescent="0.2">
      <c r="AJ109" s="16"/>
      <c r="AL109" s="17"/>
      <c r="AM109" s="17"/>
      <c r="AN109" s="17"/>
      <c r="AO109" s="17"/>
    </row>
    <row r="110" spans="36:41" x14ac:dyDescent="0.2">
      <c r="AJ110" s="16"/>
      <c r="AL110" s="17"/>
      <c r="AM110" s="17"/>
      <c r="AN110" s="17"/>
      <c r="AO110" s="17"/>
    </row>
    <row r="111" spans="36:41" x14ac:dyDescent="0.2">
      <c r="AJ111" s="16"/>
      <c r="AL111" s="17"/>
      <c r="AM111" s="17"/>
      <c r="AN111" s="17"/>
      <c r="AO111" s="17"/>
    </row>
    <row r="112" spans="36:41" x14ac:dyDescent="0.2">
      <c r="AJ112" s="16"/>
      <c r="AL112" s="17"/>
      <c r="AM112" s="17"/>
      <c r="AN112" s="17"/>
      <c r="AO112" s="17"/>
    </row>
    <row r="113" spans="36:41" x14ac:dyDescent="0.2">
      <c r="AJ113" s="16"/>
      <c r="AL113" s="17"/>
      <c r="AM113" s="17"/>
      <c r="AN113" s="17"/>
      <c r="AO113" s="17"/>
    </row>
    <row r="114" spans="36:41" x14ac:dyDescent="0.2">
      <c r="AJ114" s="16"/>
      <c r="AL114" s="17"/>
      <c r="AM114" s="17"/>
      <c r="AN114" s="17"/>
      <c r="AO114" s="17"/>
    </row>
    <row r="115" spans="36:41" x14ac:dyDescent="0.2">
      <c r="AJ115" s="16"/>
      <c r="AL115" s="17"/>
      <c r="AM115" s="17"/>
      <c r="AN115" s="17"/>
      <c r="AO115" s="17"/>
    </row>
    <row r="116" spans="36:41" x14ac:dyDescent="0.2">
      <c r="AJ116" s="16"/>
      <c r="AL116" s="17"/>
      <c r="AM116" s="17"/>
      <c r="AN116" s="17"/>
      <c r="AO116" s="17"/>
    </row>
    <row r="117" spans="36:41" x14ac:dyDescent="0.2">
      <c r="AJ117" s="16"/>
      <c r="AL117" s="17"/>
      <c r="AM117" s="17"/>
      <c r="AN117" s="17"/>
      <c r="AO117" s="17"/>
    </row>
    <row r="118" spans="36:41" x14ac:dyDescent="0.2">
      <c r="AJ118" s="16"/>
      <c r="AL118" s="17"/>
      <c r="AM118" s="17"/>
      <c r="AN118" s="17"/>
      <c r="AO118" s="17"/>
    </row>
    <row r="119" spans="36:41" x14ac:dyDescent="0.2">
      <c r="AJ119" s="16"/>
      <c r="AL119" s="17"/>
      <c r="AM119" s="17"/>
      <c r="AN119" s="17"/>
      <c r="AO119" s="17"/>
    </row>
    <row r="120" spans="36:41" x14ac:dyDescent="0.2">
      <c r="AJ120" s="16"/>
      <c r="AL120" s="17"/>
      <c r="AM120" s="17"/>
      <c r="AN120" s="17"/>
      <c r="AO120" s="17"/>
    </row>
    <row r="121" spans="36:41" x14ac:dyDescent="0.2">
      <c r="AJ121" s="16"/>
      <c r="AL121" s="17"/>
      <c r="AM121" s="17"/>
      <c r="AN121" s="17"/>
      <c r="AO121" s="17"/>
    </row>
    <row r="122" spans="36:41" x14ac:dyDescent="0.2">
      <c r="AJ122" s="16"/>
      <c r="AL122" s="17"/>
      <c r="AM122" s="17"/>
      <c r="AN122" s="17"/>
      <c r="AO122" s="17"/>
    </row>
    <row r="123" spans="36:41" x14ac:dyDescent="0.2">
      <c r="AJ123" s="16"/>
      <c r="AL123" s="17"/>
      <c r="AM123" s="17"/>
      <c r="AN123" s="17"/>
      <c r="AO123" s="17"/>
    </row>
    <row r="124" spans="36:41" x14ac:dyDescent="0.2">
      <c r="AJ124" s="16"/>
      <c r="AL124" s="17"/>
      <c r="AM124" s="17"/>
      <c r="AN124" s="17"/>
      <c r="AO124" s="17"/>
    </row>
    <row r="125" spans="36:41" x14ac:dyDescent="0.2">
      <c r="AJ125" s="16"/>
      <c r="AL125" s="17"/>
      <c r="AM125" s="17"/>
      <c r="AN125" s="17"/>
      <c r="AO125" s="17"/>
    </row>
    <row r="126" spans="36:41" x14ac:dyDescent="0.2">
      <c r="AJ126" s="16"/>
      <c r="AL126" s="17"/>
      <c r="AM126" s="17"/>
      <c r="AN126" s="17"/>
      <c r="AO126" s="17"/>
    </row>
    <row r="127" spans="36:41" x14ac:dyDescent="0.2">
      <c r="AJ127" s="16"/>
      <c r="AL127" s="17"/>
      <c r="AM127" s="17"/>
      <c r="AN127" s="17"/>
      <c r="AO127" s="17"/>
    </row>
    <row r="128" spans="36:41" x14ac:dyDescent="0.2">
      <c r="AJ128" s="16"/>
      <c r="AL128" s="17"/>
      <c r="AM128" s="17"/>
      <c r="AN128" s="17"/>
      <c r="AO128" s="17"/>
    </row>
    <row r="129" spans="36:41" x14ac:dyDescent="0.2">
      <c r="AJ129" s="16"/>
      <c r="AL129" s="17"/>
      <c r="AM129" s="17"/>
      <c r="AN129" s="17"/>
      <c r="AO129" s="17"/>
    </row>
    <row r="130" spans="36:41" x14ac:dyDescent="0.2">
      <c r="AJ130" s="16"/>
      <c r="AL130" s="17"/>
      <c r="AM130" s="17"/>
      <c r="AN130" s="17"/>
      <c r="AO130" s="17"/>
    </row>
    <row r="131" spans="36:41" x14ac:dyDescent="0.2">
      <c r="AJ131" s="16"/>
      <c r="AL131" s="17"/>
      <c r="AM131" s="17"/>
      <c r="AN131" s="17"/>
      <c r="AO131" s="17"/>
    </row>
    <row r="183" spans="3:6" ht="18.75" customHeight="1" x14ac:dyDescent="0.2">
      <c r="C183" s="173" t="s">
        <v>38</v>
      </c>
      <c r="D183" s="174" t="s">
        <v>39</v>
      </c>
      <c r="F183" s="1" t="s">
        <v>0</v>
      </c>
    </row>
    <row r="184" spans="3:6" x14ac:dyDescent="0.2">
      <c r="C184" s="175" t="str">
        <f>'SAISIE LIEUX DE VISITE'!$K$453</f>
        <v>17 – LES DISPOSITIONS DE MANAGEMENT (si plus de 5 employés)</v>
      </c>
      <c r="D184" s="176">
        <f>'SAISIE LIEUX DE VISITE'!$AB$464</f>
        <v>1</v>
      </c>
      <c r="F184" s="1" t="s">
        <v>1</v>
      </c>
    </row>
    <row r="185" spans="3:6" x14ac:dyDescent="0.2">
      <c r="C185" s="175" t="str">
        <f>'SAISIE LIEUX DE VISITE'!$K$421</f>
        <v>16 - LE DEVELOPPEMENT DURABLE</v>
      </c>
      <c r="D185" s="176">
        <f>'SAISIE LIEUX DE VISITE'!$AB$453</f>
        <v>1</v>
      </c>
    </row>
    <row r="186" spans="3:6" x14ac:dyDescent="0.2">
      <c r="C186" s="175" t="str">
        <f>'SAISIE LIEUX DE VISITE'!$K$397</f>
        <v>15 - LE SUIVI DE LA QUALITE ET LA FIDELISATION DU CLIENT</v>
      </c>
      <c r="D186" s="176">
        <f>'SAISIE LIEUX DE VISITE'!$AB$421</f>
        <v>1</v>
      </c>
    </row>
    <row r="187" spans="3:6" x14ac:dyDescent="0.2">
      <c r="C187" s="175" t="str">
        <f>'SAISIE LIEUX DE VISITE'!$K$352</f>
        <v>14 - LA RESTAURATION TRADITIONNELLE DU SITE (si existante)</v>
      </c>
      <c r="D187" s="176">
        <f>'SAISIE LIEUX DE VISITE'!$AB$397</f>
        <v>1</v>
      </c>
    </row>
    <row r="188" spans="3:6" x14ac:dyDescent="0.2">
      <c r="C188" s="175" t="str">
        <f>'SAISIE LIEUX DE VISITE'!$K$340</f>
        <v>13 - LA PETITE RESTAURATION DU SITE (si existante)</v>
      </c>
      <c r="D188" s="176">
        <f>'SAISIE LIEUX DE VISITE'!$AB$352</f>
        <v>1</v>
      </c>
    </row>
    <row r="189" spans="3:6" x14ac:dyDescent="0.2">
      <c r="C189" s="175" t="str">
        <f>'SAISIE LIEUX DE VISITE'!$K$330</f>
        <v>12 - L'OFFRE CULTURELLE (si existante)</v>
      </c>
      <c r="D189" s="176">
        <f>'SAISIE LIEUX DE VISITE'!AB340</f>
        <v>1</v>
      </c>
    </row>
    <row r="190" spans="3:6" x14ac:dyDescent="0.2">
      <c r="C190" s="175" t="str">
        <f>'SAISIE LIEUX DE VISITE'!K317</f>
        <v>11 - LE PUBLIC SCOLAIRE (si existant)</v>
      </c>
      <c r="D190" s="176">
        <f>'SAISIE LIEUX DE VISITE'!AB330</f>
        <v>1</v>
      </c>
    </row>
    <row r="191" spans="3:6" x14ac:dyDescent="0.2">
      <c r="C191" s="175" t="str">
        <f>'SAISIE LIEUX DE VISITE'!$K$310</f>
        <v>10 - LES SERVICES PROPOSES AUX ENFANTS (si existants)</v>
      </c>
      <c r="D191" s="176">
        <f>'SAISIE LIEUX DE VISITE'!AB317</f>
        <v>1</v>
      </c>
    </row>
    <row r="192" spans="3:6" x14ac:dyDescent="0.2">
      <c r="C192" s="175" t="str">
        <f>'SAISIE LIEUX DE VISITE'!$K$292</f>
        <v>9 – LA BOUTIQUE ET L'ESPACE DE VENTE (si existant)</v>
      </c>
      <c r="D192" s="176">
        <f>'SAISIE LIEUX DE VISITE'!$AB$310</f>
        <v>1</v>
      </c>
    </row>
    <row r="193" spans="3:4" x14ac:dyDescent="0.2">
      <c r="C193" s="175" t="str">
        <f>'SAISIE LIEUX DE VISITE'!$K$261</f>
        <v>8 - LA VISITE GUIDEE (si existante).</v>
      </c>
      <c r="D193" s="176">
        <f>'SAISIE LIEUX DE VISITE'!$AB$292</f>
        <v>1</v>
      </c>
    </row>
    <row r="194" spans="3:4" x14ac:dyDescent="0.2">
      <c r="C194" s="175" t="str">
        <f>'SAISIE LIEUX DE VISITE'!$K$240</f>
        <v>7 – LES SERVICES COMPLEMENTAIRES</v>
      </c>
      <c r="D194" s="176">
        <f>'SAISIE LIEUX DE VISITE'!$AB$261</f>
        <v>1</v>
      </c>
    </row>
    <row r="195" spans="3:4" x14ac:dyDescent="0.2">
      <c r="C195" s="175" t="str">
        <f>'SAISIE LIEUX DE VISITE'!$K$154</f>
        <v>6 - LA VISITE LIBRE</v>
      </c>
      <c r="D195" s="176">
        <f>'SAISIE LIEUX DE VISITE'!$AB$240</f>
        <v>1</v>
      </c>
    </row>
    <row r="196" spans="3:4" x14ac:dyDescent="0.2">
      <c r="C196" s="175" t="str">
        <f>'SAISIE LIEUX DE VISITE'!K120</f>
        <v>5 - LA PRISE EN CHARGE DU VISITEUR</v>
      </c>
      <c r="D196" s="176">
        <f>'SAISIE LIEUX DE VISITE'!$AB$154</f>
        <v>1</v>
      </c>
    </row>
    <row r="197" spans="3:4" x14ac:dyDescent="0.2">
      <c r="C197" s="175" t="str">
        <f>'SAISIE LIEUX DE VISITE'!K103</f>
        <v>4 - L'ESPACE D'ACCUEIL</v>
      </c>
      <c r="D197" s="176">
        <f>'SAISIE LIEUX DE VISITE'!$AB$120</f>
        <v>1</v>
      </c>
    </row>
    <row r="198" spans="3:4" x14ac:dyDescent="0.2">
      <c r="C198" s="175" t="str">
        <f>'SAISIE LIEUX DE VISITE'!$K$68</f>
        <v xml:space="preserve">3 - L'ACHEMINEMENT SUR LE LIEU - LES EXTERIEURS - LA SIGNALETIQUE </v>
      </c>
      <c r="D198" s="176">
        <f>'SAISIE LIEUX DE VISITE'!$AB$103</f>
        <v>1</v>
      </c>
    </row>
    <row r="199" spans="3:4" x14ac:dyDescent="0.2">
      <c r="C199" s="175" t="str">
        <f>'SAISIE LIEUX DE VISITE'!$K$45</f>
        <v>2 - LA RESERVATION TELEPHONIQUE - LA DEMANDE D'INFORMATION</v>
      </c>
      <c r="D199" s="176">
        <f>'SAISIE LIEUX DE VISITE'!$AB$68</f>
        <v>1</v>
      </c>
    </row>
    <row r="200" spans="3:4" x14ac:dyDescent="0.2">
      <c r="C200" s="175" t="str">
        <f>'SAISIE LIEUX DE VISITE'!$K$22</f>
        <v>1 - LA PROMOTION ET LA COMMUNICATION</v>
      </c>
      <c r="D200" s="176">
        <f>'SAISIE LIEUX DE VISITE'!$AB$45</f>
        <v>1</v>
      </c>
    </row>
  </sheetData>
  <mergeCells count="17">
    <mergeCell ref="C60:F60"/>
    <mergeCell ref="D20:I20"/>
    <mergeCell ref="D22:I22"/>
    <mergeCell ref="G24:H24"/>
    <mergeCell ref="G26:H26"/>
    <mergeCell ref="C47:D47"/>
    <mergeCell ref="C57:F57"/>
    <mergeCell ref="T2:T32"/>
    <mergeCell ref="C3:J3"/>
    <mergeCell ref="C5:J5"/>
    <mergeCell ref="D8:I8"/>
    <mergeCell ref="D10:I10"/>
    <mergeCell ref="D12:I12"/>
    <mergeCell ref="D14:I14"/>
    <mergeCell ref="D16:I16"/>
    <mergeCell ref="D18:E18"/>
    <mergeCell ref="G18:I18"/>
  </mergeCells>
  <conditionalFormatting sqref="F54:F55">
    <cfRule type="cellIs" dxfId="225" priority="5" stopIfTrue="1" operator="lessThan">
      <formula>0.8</formula>
    </cfRule>
    <cfRule type="cellIs" dxfId="224" priority="6" stopIfTrue="1" operator="greaterThan">
      <formula>0.8</formula>
    </cfRule>
  </conditionalFormatting>
  <conditionalFormatting sqref="E45">
    <cfRule type="cellIs" dxfId="223" priority="7" stopIfTrue="1" operator="greaterThan">
      <formula>0.85</formula>
    </cfRule>
  </conditionalFormatting>
  <conditionalFormatting sqref="F48:F49">
    <cfRule type="cellIs" dxfId="222" priority="8" stopIfTrue="1" operator="greaterThan">
      <formula>0.8</formula>
    </cfRule>
  </conditionalFormatting>
  <conditionalFormatting sqref="F51:F53">
    <cfRule type="cellIs" dxfId="221" priority="9" stopIfTrue="1" operator="lessThan">
      <formula>0.9</formula>
    </cfRule>
    <cfRule type="cellIs" dxfId="220" priority="10" stopIfTrue="1" operator="greaterThan">
      <formula>0.9</formula>
    </cfRule>
    <cfRule type="cellIs" dxfId="219" priority="11" stopIfTrue="1" operator="equal">
      <formula>0.9</formula>
    </cfRule>
  </conditionalFormatting>
  <conditionalFormatting sqref="G51:G53">
    <cfRule type="cellIs" dxfId="218" priority="12" stopIfTrue="1" operator="equal">
      <formula>"OUI"</formula>
    </cfRule>
  </conditionalFormatting>
  <conditionalFormatting sqref="F45">
    <cfRule type="cellIs" dxfId="217" priority="13" stopIfTrue="1" operator="lessThan">
      <formula>0.85</formula>
    </cfRule>
    <cfRule type="cellIs" dxfId="216" priority="14" stopIfTrue="1" operator="greaterThan">
      <formula>0.85</formula>
    </cfRule>
  </conditionalFormatting>
  <conditionalFormatting sqref="G57:G58">
    <cfRule type="cellIs" dxfId="215" priority="15" stopIfTrue="1" operator="equal">
      <formula>"OUI"</formula>
    </cfRule>
    <cfRule type="cellIs" dxfId="214" priority="16" stopIfTrue="1" operator="equal">
      <formula>"NON"</formula>
    </cfRule>
  </conditionalFormatting>
  <conditionalFormatting sqref="F50">
    <cfRule type="cellIs" dxfId="213" priority="4" stopIfTrue="1" operator="greaterThan">
      <formula>0.85</formula>
    </cfRule>
    <cfRule type="cellIs" dxfId="212" priority="17" stopIfTrue="1" operator="equal">
      <formula>"&gt;85,00%"</formula>
    </cfRule>
  </conditionalFormatting>
  <conditionalFormatting sqref="G50">
    <cfRule type="cellIs" dxfId="211" priority="18" stopIfTrue="1" operator="equal">
      <formula>"NON"</formula>
    </cfRule>
    <cfRule type="cellIs" dxfId="210" priority="19" stopIfTrue="1" operator="equal">
      <formula>"OUI"</formula>
    </cfRule>
    <cfRule type="cellIs" dxfId="209" priority="20" stopIfTrue="1" operator="equal">
      <formula>"NON"</formula>
    </cfRule>
  </conditionalFormatting>
  <conditionalFormatting sqref="G48:G55">
    <cfRule type="cellIs" dxfId="208" priority="2" stopIfTrue="1" operator="equal">
      <formula>"OUI"</formula>
    </cfRule>
  </conditionalFormatting>
  <conditionalFormatting sqref="G48:G55">
    <cfRule type="cellIs" dxfId="207" priority="1" stopIfTrue="1" operator="equal">
      <formula>"NON"</formula>
    </cfRule>
  </conditionalFormatting>
  <dataValidations count="3">
    <dataValidation type="list" allowBlank="1" showErrorMessage="1" sqref="D26 I28 I30 I26 D30 D41 D32 D24 D28 D34 I24 I41 D38 D36 I32 I34">
      <formula1>$Q$24:$S$24</formula1>
      <formula2>0</formula2>
    </dataValidation>
    <dataValidation type="list" allowBlank="1" showErrorMessage="1" sqref="D22:I22">
      <formula1>$L$22:$O$22</formula1>
      <formula2>0</formula2>
    </dataValidation>
    <dataValidation type="list" allowBlank="1" showErrorMessage="1" sqref="D14:I14">
      <formula1>$L$14:$N$14</formula1>
      <formula2>0</formula2>
    </dataValidation>
  </dataValidations>
  <printOptions horizontalCentered="1"/>
  <pageMargins left="0.78740157480314965" right="0.78740157480314965" top="0.78740157480314965" bottom="0.78740157480314965" header="0.51181102362204722" footer="0.51181102362204722"/>
  <pageSetup paperSize="9" scale="62" firstPageNumber="0" fitToHeight="2" orientation="landscape" horizontalDpi="300" verticalDpi="300" r:id="rId1"/>
  <headerFooter alignWithMargins="0"/>
  <rowBreaks count="1" manualBreakCount="1">
    <brk id="43"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804"/>
  <sheetViews>
    <sheetView view="pageBreakPreview" topLeftCell="J1" zoomScale="70" zoomScaleSheetLayoutView="70" workbookViewId="0">
      <selection activeCell="K3" sqref="K3"/>
    </sheetView>
  </sheetViews>
  <sheetFormatPr baseColWidth="10" defaultColWidth="5.42578125" defaultRowHeight="15.75" x14ac:dyDescent="0.25"/>
  <cols>
    <col min="1" max="1" width="10.5703125" style="312" hidden="1" customWidth="1"/>
    <col min="2" max="2" width="6.5703125" style="313" hidden="1" customWidth="1"/>
    <col min="3" max="3" width="8" style="313" hidden="1" customWidth="1"/>
    <col min="4" max="4" width="10.7109375" style="313" hidden="1" customWidth="1"/>
    <col min="5" max="5" width="14.140625" style="313" hidden="1" customWidth="1"/>
    <col min="6" max="6" width="12.85546875" style="313" hidden="1" customWidth="1"/>
    <col min="7" max="7" width="12.28515625" style="322" hidden="1" customWidth="1"/>
    <col min="8" max="8" width="14.140625" style="394" hidden="1" customWidth="1"/>
    <col min="9" max="9" width="18.5703125" style="355" hidden="1" customWidth="1"/>
    <col min="10" max="10" width="6.7109375" style="111" customWidth="1"/>
    <col min="11" max="11" width="81.28515625" style="202" customWidth="1"/>
    <col min="12" max="12" width="4.7109375" style="164" customWidth="1"/>
    <col min="13" max="13" width="19.7109375" style="223" customWidth="1"/>
    <col min="14" max="14" width="71" style="221" customWidth="1"/>
    <col min="15" max="15" width="5.42578125" style="203" hidden="1" customWidth="1"/>
    <col min="16" max="16" width="106.7109375" style="181" customWidth="1"/>
    <col min="17" max="17" width="14.7109375" style="280" customWidth="1"/>
    <col min="18" max="18" width="25.7109375" style="95" hidden="1" customWidth="1"/>
    <col min="19" max="19" width="5.42578125" style="93" hidden="1" customWidth="1"/>
    <col min="20" max="20" width="8.85546875" style="96" hidden="1" customWidth="1"/>
    <col min="21" max="21" width="9.140625" style="96" hidden="1" customWidth="1"/>
    <col min="22" max="22" width="8.7109375" style="96" hidden="1" customWidth="1"/>
    <col min="23" max="23" width="10.5703125" style="97" hidden="1" customWidth="1"/>
    <col min="24" max="24" width="10.28515625" style="96" hidden="1" customWidth="1"/>
    <col min="25" max="25" width="7.7109375" style="97" hidden="1" customWidth="1"/>
    <col min="26" max="26" width="6.42578125" style="96" hidden="1" customWidth="1"/>
    <col min="27" max="27" width="8.85546875" style="97" hidden="1" customWidth="1"/>
    <col min="28" max="28" width="9.5703125" style="98" hidden="1" customWidth="1"/>
    <col min="29" max="29" width="5.42578125" style="96" hidden="1" customWidth="1"/>
    <col min="30" max="30" width="6.28515625" style="96" hidden="1" customWidth="1"/>
    <col min="31" max="31" width="8.85546875" style="96" hidden="1" customWidth="1"/>
    <col min="32" max="32" width="7.7109375" style="96" hidden="1" customWidth="1"/>
    <col min="33" max="33" width="7.140625" style="96" hidden="1" customWidth="1"/>
    <col min="34" max="34" width="6.42578125" style="96" hidden="1" customWidth="1"/>
    <col min="35" max="35" width="6.85546875" style="96" hidden="1" customWidth="1"/>
    <col min="36" max="36" width="11.140625" style="96" hidden="1" customWidth="1"/>
    <col min="37" max="37" width="5.42578125" style="96" hidden="1" customWidth="1"/>
    <col min="38" max="38" width="6.28515625" style="96" hidden="1" customWidth="1"/>
    <col min="39" max="39" width="8.85546875" style="96" hidden="1" customWidth="1"/>
    <col min="40" max="40" width="7.7109375" style="96" hidden="1" customWidth="1"/>
    <col min="41" max="41" width="8.140625" style="96" hidden="1" customWidth="1"/>
    <col min="42" max="42" width="6.42578125" style="96" hidden="1" customWidth="1"/>
    <col min="43" max="43" width="8.85546875" style="96" hidden="1" customWidth="1"/>
    <col min="44" max="44" width="11.140625" style="96" hidden="1" customWidth="1"/>
    <col min="45" max="45" width="5.42578125" style="96" hidden="1" customWidth="1"/>
    <col min="46" max="46" width="6.28515625" style="96" hidden="1" customWidth="1"/>
    <col min="47" max="47" width="8.85546875" style="96" hidden="1" customWidth="1"/>
    <col min="48" max="48" width="7.7109375" style="96" hidden="1" customWidth="1"/>
    <col min="49" max="49" width="7" style="96" hidden="1" customWidth="1"/>
    <col min="50" max="50" width="6.42578125" style="96" hidden="1" customWidth="1"/>
    <col min="51" max="51" width="8.85546875" style="96" hidden="1" customWidth="1"/>
    <col min="52" max="52" width="11.140625" style="96" hidden="1" customWidth="1"/>
    <col min="53" max="53" width="5.42578125" style="96" hidden="1" customWidth="1"/>
    <col min="54" max="54" width="6.28515625" style="96" hidden="1" customWidth="1"/>
    <col min="55" max="55" width="8.85546875" style="96" hidden="1" customWidth="1"/>
    <col min="56" max="56" width="7.7109375" style="96" hidden="1" customWidth="1"/>
    <col min="57" max="57" width="7.140625" style="96" hidden="1" customWidth="1"/>
    <col min="58" max="58" width="6.42578125" style="96" hidden="1" customWidth="1"/>
    <col min="59" max="59" width="8.85546875" style="96" hidden="1" customWidth="1"/>
    <col min="60" max="60" width="11.140625" style="96" hidden="1" customWidth="1"/>
    <col min="61" max="61" width="5.42578125" style="96" hidden="1" customWidth="1"/>
    <col min="62" max="62" width="6.28515625" style="96" hidden="1" customWidth="1"/>
    <col min="63" max="63" width="8.85546875" style="96" hidden="1" customWidth="1"/>
    <col min="64" max="64" width="7.7109375" style="96" hidden="1" customWidth="1"/>
    <col min="65" max="65" width="7" style="96" hidden="1" customWidth="1"/>
    <col min="66" max="66" width="6.42578125" style="96" hidden="1" customWidth="1"/>
    <col min="67" max="67" width="8.85546875" style="96" hidden="1" customWidth="1"/>
    <col min="68" max="68" width="11.140625" style="96" hidden="1" customWidth="1"/>
    <col min="69" max="69" width="5.42578125" style="96" hidden="1" customWidth="1"/>
    <col min="70" max="70" width="6.28515625" style="96" hidden="1" customWidth="1"/>
    <col min="71" max="71" width="8.85546875" style="96" hidden="1" customWidth="1"/>
    <col min="72" max="72" width="7.7109375" style="96" hidden="1" customWidth="1"/>
    <col min="73" max="73" width="7.140625" style="96" hidden="1" customWidth="1"/>
    <col min="74" max="74" width="6.42578125" style="96" hidden="1" customWidth="1"/>
    <col min="75" max="75" width="8.85546875" style="96" hidden="1" customWidth="1"/>
    <col min="76" max="76" width="11.140625" style="96" hidden="1" customWidth="1"/>
    <col min="77" max="77" width="5.42578125" style="96" hidden="1" customWidth="1"/>
    <col min="78" max="78" width="6.28515625" style="93" hidden="1" customWidth="1"/>
    <col min="79" max="79" width="8.85546875" style="93" hidden="1" customWidth="1"/>
    <col min="80" max="80" width="7.7109375" style="93" hidden="1" customWidth="1"/>
    <col min="81" max="81" width="7.28515625" style="93" hidden="1" customWidth="1"/>
    <col min="82" max="82" width="6.42578125" style="93" hidden="1" customWidth="1"/>
    <col min="83" max="83" width="8.85546875" style="93" hidden="1" customWidth="1"/>
    <col min="84" max="84" width="11.140625" style="93" hidden="1" customWidth="1"/>
    <col min="85" max="85" width="5.42578125" style="93" hidden="1" customWidth="1"/>
    <col min="86" max="86" width="6.28515625" style="93" hidden="1" customWidth="1"/>
    <col min="87" max="87" width="8.85546875" style="93" hidden="1" customWidth="1"/>
    <col min="88" max="88" width="7.7109375" style="93" hidden="1" customWidth="1"/>
    <col min="89" max="89" width="6.7109375" style="93" hidden="1" customWidth="1"/>
    <col min="90" max="90" width="6.42578125" style="93" hidden="1" customWidth="1"/>
    <col min="91" max="91" width="8.85546875" style="93" hidden="1" customWidth="1"/>
    <col min="92" max="92" width="11.140625" style="93" hidden="1" customWidth="1"/>
    <col min="93" max="120" width="5.42578125" style="93" hidden="1" customWidth="1"/>
    <col min="121" max="121" width="9" style="94" hidden="1" customWidth="1"/>
    <col min="122" max="122" width="5.42578125" style="93" hidden="1" customWidth="1"/>
    <col min="123" max="155" width="5.42578125" style="93" customWidth="1"/>
    <col min="156" max="16384" width="5.42578125" style="93"/>
  </cols>
  <sheetData>
    <row r="1" spans="1:121" s="113" customFormat="1" ht="30" customHeight="1" x14ac:dyDescent="0.2">
      <c r="A1" s="312"/>
      <c r="B1" s="313"/>
      <c r="C1" s="313" t="s">
        <v>807</v>
      </c>
      <c r="D1" s="313" t="s">
        <v>808</v>
      </c>
      <c r="E1" s="313" t="s">
        <v>40</v>
      </c>
      <c r="F1" s="313" t="s">
        <v>41</v>
      </c>
      <c r="G1" s="314"/>
      <c r="H1" s="315" t="s">
        <v>42</v>
      </c>
      <c r="I1" s="316"/>
      <c r="J1" s="108"/>
      <c r="K1" s="490" t="s">
        <v>43</v>
      </c>
      <c r="L1" s="491" t="s">
        <v>44</v>
      </c>
      <c r="M1" s="492" t="s">
        <v>45</v>
      </c>
      <c r="N1" s="716" t="s">
        <v>46</v>
      </c>
      <c r="O1" s="289" t="s">
        <v>47</v>
      </c>
      <c r="P1" s="490" t="s">
        <v>48</v>
      </c>
      <c r="Q1" s="482" t="s">
        <v>488</v>
      </c>
      <c r="R1" s="114" t="s">
        <v>49</v>
      </c>
      <c r="T1" s="100" t="s">
        <v>50</v>
      </c>
      <c r="U1" s="100" t="s">
        <v>51</v>
      </c>
      <c r="V1" s="100" t="s">
        <v>52</v>
      </c>
      <c r="W1" s="206" t="s">
        <v>53</v>
      </c>
      <c r="X1" s="100" t="s">
        <v>54</v>
      </c>
      <c r="Y1" s="100" t="s">
        <v>55</v>
      </c>
      <c r="Z1" s="100" t="s">
        <v>56</v>
      </c>
      <c r="AA1" s="100" t="s">
        <v>57</v>
      </c>
      <c r="AB1" s="102" t="s">
        <v>58</v>
      </c>
      <c r="AC1" s="102"/>
      <c r="AD1" s="100" t="s">
        <v>59</v>
      </c>
      <c r="AE1" s="100" t="s">
        <v>60</v>
      </c>
      <c r="AF1" s="100" t="s">
        <v>54</v>
      </c>
      <c r="AG1" s="100" t="s">
        <v>55</v>
      </c>
      <c r="AH1" s="100" t="s">
        <v>56</v>
      </c>
      <c r="AI1" s="103" t="s">
        <v>61</v>
      </c>
      <c r="AJ1" s="104" t="s">
        <v>58</v>
      </c>
      <c r="AK1" s="102"/>
      <c r="AL1" s="100" t="s">
        <v>59</v>
      </c>
      <c r="AM1" s="100" t="s">
        <v>62</v>
      </c>
      <c r="AN1" s="100" t="s">
        <v>54</v>
      </c>
      <c r="AO1" s="100" t="s">
        <v>55</v>
      </c>
      <c r="AP1" s="100" t="s">
        <v>56</v>
      </c>
      <c r="AQ1" s="102" t="s">
        <v>57</v>
      </c>
      <c r="AR1" s="104" t="s">
        <v>58</v>
      </c>
      <c r="AS1" s="102"/>
      <c r="AT1" s="102" t="s">
        <v>59</v>
      </c>
      <c r="AU1" s="100" t="s">
        <v>62</v>
      </c>
      <c r="AV1" s="100" t="s">
        <v>54</v>
      </c>
      <c r="AW1" s="100" t="s">
        <v>55</v>
      </c>
      <c r="AX1" s="100" t="s">
        <v>56</v>
      </c>
      <c r="AY1" s="102" t="s">
        <v>57</v>
      </c>
      <c r="AZ1" s="104" t="s">
        <v>58</v>
      </c>
      <c r="BA1" s="102"/>
      <c r="BB1" s="102" t="s">
        <v>59</v>
      </c>
      <c r="BC1" s="100" t="s">
        <v>62</v>
      </c>
      <c r="BD1" s="100" t="s">
        <v>54</v>
      </c>
      <c r="BE1" s="100" t="s">
        <v>55</v>
      </c>
      <c r="BF1" s="100" t="s">
        <v>56</v>
      </c>
      <c r="BG1" s="102" t="s">
        <v>57</v>
      </c>
      <c r="BH1" s="104" t="s">
        <v>58</v>
      </c>
      <c r="BI1" s="100"/>
      <c r="BJ1" s="102" t="s">
        <v>59</v>
      </c>
      <c r="BK1" s="100" t="s">
        <v>62</v>
      </c>
      <c r="BL1" s="100" t="s">
        <v>54</v>
      </c>
      <c r="BM1" s="100" t="s">
        <v>55</v>
      </c>
      <c r="BN1" s="100" t="s">
        <v>56</v>
      </c>
      <c r="BO1" s="102" t="s">
        <v>57</v>
      </c>
      <c r="BP1" s="104" t="s">
        <v>58</v>
      </c>
      <c r="BQ1" s="100"/>
      <c r="BR1" s="102" t="s">
        <v>59</v>
      </c>
      <c r="BS1" s="100" t="s">
        <v>62</v>
      </c>
      <c r="BT1" s="100" t="s">
        <v>54</v>
      </c>
      <c r="BU1" s="100" t="s">
        <v>55</v>
      </c>
      <c r="BV1" s="100" t="s">
        <v>56</v>
      </c>
      <c r="BW1" s="102" t="s">
        <v>57</v>
      </c>
      <c r="BX1" s="104" t="s">
        <v>58</v>
      </c>
      <c r="BY1" s="207"/>
      <c r="BZ1" s="102" t="s">
        <v>59</v>
      </c>
      <c r="CA1" s="100" t="s">
        <v>62</v>
      </c>
      <c r="CB1" s="100" t="s">
        <v>54</v>
      </c>
      <c r="CC1" s="100" t="s">
        <v>55</v>
      </c>
      <c r="CD1" s="100" t="s">
        <v>56</v>
      </c>
      <c r="CE1" s="102" t="s">
        <v>57</v>
      </c>
      <c r="CF1" s="104" t="s">
        <v>58</v>
      </c>
      <c r="CH1" s="102" t="s">
        <v>59</v>
      </c>
      <c r="CI1" s="100" t="s">
        <v>62</v>
      </c>
      <c r="CJ1" s="100" t="s">
        <v>54</v>
      </c>
      <c r="CK1" s="100" t="s">
        <v>55</v>
      </c>
      <c r="CL1" s="100" t="s">
        <v>56</v>
      </c>
      <c r="CM1" s="102" t="s">
        <v>57</v>
      </c>
      <c r="CN1" s="104" t="s">
        <v>58</v>
      </c>
      <c r="DQ1" s="99"/>
    </row>
    <row r="2" spans="1:121" s="106" customFormat="1" ht="18" customHeight="1" x14ac:dyDescent="0.25">
      <c r="A2" s="312"/>
      <c r="B2" s="313"/>
      <c r="C2" s="313"/>
      <c r="D2" s="313"/>
      <c r="E2" s="313"/>
      <c r="F2" s="313"/>
      <c r="G2" s="317"/>
      <c r="H2" s="318"/>
      <c r="I2" s="316"/>
      <c r="J2" s="108"/>
      <c r="K2" s="109" t="s">
        <v>63</v>
      </c>
      <c r="L2" s="108"/>
      <c r="M2" s="212"/>
      <c r="N2" s="641"/>
      <c r="O2" s="198"/>
      <c r="P2" s="159"/>
      <c r="Q2" s="279"/>
      <c r="R2" s="110"/>
      <c r="W2" s="107"/>
      <c r="Y2" s="107"/>
      <c r="AA2" s="107"/>
      <c r="AB2" s="111"/>
      <c r="AG2" s="156" t="s">
        <v>64</v>
      </c>
      <c r="AH2" s="112"/>
      <c r="AI2" s="112"/>
      <c r="AJ2" s="112"/>
      <c r="AK2" s="112"/>
      <c r="AL2" s="112"/>
      <c r="AM2" s="112"/>
      <c r="AN2" s="112"/>
      <c r="AO2" s="156" t="s">
        <v>65</v>
      </c>
      <c r="AP2" s="112"/>
      <c r="AQ2" s="112"/>
      <c r="AR2" s="112"/>
      <c r="AS2" s="112"/>
      <c r="AT2" s="112"/>
      <c r="AU2" s="112"/>
      <c r="AV2" s="112"/>
      <c r="AW2" s="156" t="s">
        <v>66</v>
      </c>
      <c r="AX2" s="112"/>
      <c r="AY2" s="112"/>
      <c r="AZ2" s="112"/>
      <c r="BA2" s="112"/>
      <c r="BB2" s="112"/>
      <c r="BC2" s="112"/>
      <c r="BD2" s="112"/>
      <c r="BE2" s="156" t="s">
        <v>67</v>
      </c>
      <c r="BF2" s="112"/>
      <c r="BG2" s="112"/>
      <c r="BH2" s="112"/>
      <c r="BI2" s="112"/>
      <c r="BJ2" s="112"/>
      <c r="BK2" s="112"/>
      <c r="BL2" s="112"/>
      <c r="BM2" s="156" t="s">
        <v>68</v>
      </c>
      <c r="BN2" s="112"/>
      <c r="BO2" s="112"/>
      <c r="BP2" s="112"/>
      <c r="BQ2" s="112"/>
      <c r="BR2" s="112"/>
      <c r="BS2" s="112"/>
      <c r="BT2" s="112"/>
      <c r="BU2" s="156" t="s">
        <v>69</v>
      </c>
      <c r="BV2" s="112"/>
      <c r="BW2" s="112"/>
      <c r="BX2" s="112"/>
      <c r="BY2" s="112"/>
      <c r="BZ2" s="112"/>
      <c r="CA2" s="112"/>
      <c r="CB2" s="112"/>
      <c r="CC2" s="156" t="s">
        <v>70</v>
      </c>
      <c r="CD2" s="112"/>
      <c r="CE2" s="112"/>
      <c r="CF2" s="112"/>
      <c r="CG2" s="112"/>
      <c r="CH2" s="112"/>
      <c r="CI2" s="112"/>
      <c r="CJ2" s="112"/>
      <c r="CK2" s="156" t="s">
        <v>71</v>
      </c>
      <c r="CL2" s="112"/>
      <c r="CM2" s="112"/>
      <c r="CN2" s="112"/>
      <c r="DQ2" s="108"/>
    </row>
    <row r="3" spans="1:121" s="113" customFormat="1" ht="78.75" customHeight="1" x14ac:dyDescent="0.25">
      <c r="A3" s="312"/>
      <c r="B3" s="632" t="s">
        <v>84</v>
      </c>
      <c r="C3" s="320" t="s">
        <v>73</v>
      </c>
      <c r="D3" s="321" t="s">
        <v>63</v>
      </c>
      <c r="E3" s="313"/>
      <c r="F3" s="313">
        <f>VLOOKUP(H3,Feuil1!A$1:B$5,2,0)</f>
        <v>0.1</v>
      </c>
      <c r="G3" s="322">
        <f>IF(H3="Information et Communication",1,IF(H3="Savoir-faire Savoir-être",2,IF(H3="Confort et hygiène",3,IF(H3="Qualité de la prestation",5,IF(H3="Développement Durable",4)))))</f>
        <v>1</v>
      </c>
      <c r="H3" s="323" t="s">
        <v>74</v>
      </c>
      <c r="I3" s="324">
        <v>1</v>
      </c>
      <c r="J3" s="134">
        <f>IF(I3&lt;&gt;"",MAX(J$1:J2)+1,"")</f>
        <v>1</v>
      </c>
      <c r="K3" s="401" t="s">
        <v>75</v>
      </c>
      <c r="L3" s="402">
        <v>1</v>
      </c>
      <c r="M3" s="403" t="s">
        <v>0</v>
      </c>
      <c r="N3" s="679"/>
      <c r="O3" s="404" t="str">
        <f t="shared" ref="O3:O75" si="0">IF(ISERROR(SEARCH("Pas de NM possible",P3)),"","oui")</f>
        <v>oui</v>
      </c>
      <c r="P3" s="401" t="s">
        <v>538</v>
      </c>
      <c r="Q3" s="446" t="s">
        <v>76</v>
      </c>
      <c r="R3" s="115"/>
      <c r="T3" s="116">
        <f>L3</f>
        <v>1</v>
      </c>
      <c r="U3" s="116">
        <f>IF(M3="OUI",1,IF(M3="NON",0,IF(M3="Non Mesuré","",0)))</f>
        <v>1</v>
      </c>
      <c r="V3" s="116">
        <f>IF(M3&lt;&gt;"Non Mesuré",T3*U3,"")</f>
        <v>1</v>
      </c>
      <c r="W3" s="116"/>
      <c r="X3" s="116">
        <f>IF(M3="Non Mesuré",T3,0)</f>
        <v>0</v>
      </c>
      <c r="Y3" s="116"/>
      <c r="Z3" s="116">
        <f>T3-X3</f>
        <v>1</v>
      </c>
      <c r="AA3" s="116"/>
      <c r="AB3" s="117"/>
      <c r="AC3" s="117"/>
      <c r="AD3" s="118">
        <f>IF(G3=1,V3,"")</f>
        <v>1</v>
      </c>
      <c r="AE3" s="118"/>
      <c r="AF3" s="118">
        <f>IF(G3=1,X3,"")</f>
        <v>0</v>
      </c>
      <c r="AG3" s="118"/>
      <c r="AH3" s="118">
        <f>IF(G3=1,Z3,"")</f>
        <v>1</v>
      </c>
      <c r="AI3" s="119"/>
      <c r="AJ3" s="120"/>
      <c r="AK3" s="118"/>
      <c r="AL3" s="118" t="str">
        <f>IF(G3=2,V3,"")</f>
        <v/>
      </c>
      <c r="AM3" s="118"/>
      <c r="AN3" s="118" t="str">
        <f>IF(G3=2,X3,"")</f>
        <v/>
      </c>
      <c r="AO3" s="118"/>
      <c r="AP3" s="118" t="str">
        <f>IF(G3=2,Z3,"")</f>
        <v/>
      </c>
      <c r="AQ3" s="119"/>
      <c r="AR3" s="120"/>
      <c r="AS3" s="118"/>
      <c r="AT3" s="118" t="str">
        <f>IF(G3=3,V3,"")</f>
        <v/>
      </c>
      <c r="AU3" s="118"/>
      <c r="AV3" s="118" t="str">
        <f>IF(G3=3,X3,"")</f>
        <v/>
      </c>
      <c r="AW3" s="118"/>
      <c r="AX3" s="118" t="str">
        <f>IF(G3=3,Z3,"")</f>
        <v/>
      </c>
      <c r="AY3" s="119"/>
      <c r="AZ3" s="120"/>
      <c r="BA3" s="118"/>
      <c r="BB3" s="118" t="str">
        <f>IF(G3=4,V3,"")</f>
        <v/>
      </c>
      <c r="BC3" s="118"/>
      <c r="BD3" s="118" t="str">
        <f>IF(G3=4,X3,"")</f>
        <v/>
      </c>
      <c r="BE3" s="118"/>
      <c r="BF3" s="118" t="str">
        <f>IF(G3=4,Z3,"")</f>
        <v/>
      </c>
      <c r="BG3" s="119"/>
      <c r="BH3" s="120"/>
      <c r="BI3" s="116"/>
      <c r="BJ3" s="118" t="str">
        <f>IF(G3=5,V3,"")</f>
        <v/>
      </c>
      <c r="BK3" s="118"/>
      <c r="BL3" s="118" t="str">
        <f>IF(G3=5,X3,"")</f>
        <v/>
      </c>
      <c r="BM3" s="118"/>
      <c r="BN3" s="118" t="str">
        <f>IF(G3=5,Z3,"")</f>
        <v/>
      </c>
      <c r="BO3" s="119"/>
      <c r="BP3" s="120"/>
      <c r="BQ3" s="116"/>
      <c r="BR3" s="118" t="str">
        <f t="shared" ref="BR3:BR21" si="1">IF(A3=31,V3,"")</f>
        <v/>
      </c>
      <c r="BS3" s="118"/>
      <c r="BT3" s="118" t="str">
        <f t="shared" ref="BT3:BT21" si="2">IF(A3=31,X3,"")</f>
        <v/>
      </c>
      <c r="BU3" s="118"/>
      <c r="BV3" s="118" t="str">
        <f t="shared" ref="BV3:BV21" si="3">IF(A3=31,Z3,"")</f>
        <v/>
      </c>
      <c r="BW3" s="119"/>
      <c r="BX3" s="120"/>
      <c r="BY3" s="121"/>
      <c r="BZ3" s="118" t="str">
        <f t="shared" ref="BZ3:BZ21" si="4">IF(A3=32,V3,"")</f>
        <v/>
      </c>
      <c r="CA3" s="118"/>
      <c r="CB3" s="118" t="str">
        <f t="shared" ref="CB3:CB21" si="5">IF(A3=32,X3,"")</f>
        <v/>
      </c>
      <c r="CC3" s="118"/>
      <c r="CD3" s="118" t="str">
        <f t="shared" ref="CD3:CD21" si="6">IF(A3=32,Z3,"")</f>
        <v/>
      </c>
      <c r="CE3" s="119"/>
      <c r="CH3" s="118" t="str">
        <f t="shared" ref="CH3:CH21" si="7">IF(A3=33,V3,"")</f>
        <v/>
      </c>
      <c r="CI3" s="118"/>
      <c r="CJ3" s="118" t="str">
        <f t="shared" ref="CJ3:CJ21" si="8">IF(A3=33,X3,"")</f>
        <v/>
      </c>
      <c r="CK3" s="118"/>
      <c r="CL3" s="118" t="str">
        <f t="shared" ref="CL3:CL21" si="9">IF(A3=33,Z3,"")</f>
        <v/>
      </c>
      <c r="CM3" s="119"/>
      <c r="DQ3" s="134" t="str">
        <f>IF(DP3&lt;&gt;"",MAX(DQ$1:DQ2)+1,"")</f>
        <v/>
      </c>
    </row>
    <row r="4" spans="1:121" s="113" customFormat="1" ht="42" customHeight="1" x14ac:dyDescent="0.25">
      <c r="A4" s="312"/>
      <c r="B4" s="632" t="s">
        <v>84</v>
      </c>
      <c r="C4" s="320" t="s">
        <v>73</v>
      </c>
      <c r="D4" s="321" t="s">
        <v>63</v>
      </c>
      <c r="E4" s="313"/>
      <c r="F4" s="313">
        <f>VLOOKUP(H4,Feuil1!A$1:B$5,2,0)</f>
        <v>0.1</v>
      </c>
      <c r="G4" s="322">
        <f t="shared" ref="G4:G76" si="10">IF(H4="Information et Communication",1,IF(H4="Savoir-faire Savoir-être",2,IF(H4="Confort et hygiène",3,IF(H4="Qualité de la prestation",5,IF(H4="Développement Durable",4)))))</f>
        <v>1</v>
      </c>
      <c r="H4" s="323" t="s">
        <v>74</v>
      </c>
      <c r="I4" s="324">
        <v>1</v>
      </c>
      <c r="J4" s="134">
        <f>IF(I4&lt;&gt;"",MAX(J$1:J3)+1,"")</f>
        <v>2</v>
      </c>
      <c r="K4" s="183" t="s">
        <v>77</v>
      </c>
      <c r="L4" s="182">
        <v>1</v>
      </c>
      <c r="M4" s="213" t="s">
        <v>0</v>
      </c>
      <c r="N4" s="668"/>
      <c r="O4" s="199" t="str">
        <f t="shared" si="0"/>
        <v>oui</v>
      </c>
      <c r="P4" s="183" t="s">
        <v>539</v>
      </c>
      <c r="Q4" s="447" t="s">
        <v>76</v>
      </c>
      <c r="R4" s="115"/>
      <c r="T4" s="116">
        <f t="shared" ref="T4:T7" si="11">L4</f>
        <v>1</v>
      </c>
      <c r="U4" s="116">
        <f t="shared" ref="U4:U7" si="12">IF(M4="OUI",1,IF(M4="NON",0,IF(M4="Non Mesuré","",0)))</f>
        <v>1</v>
      </c>
      <c r="V4" s="116">
        <f t="shared" ref="V4:V7" si="13">IF(M4&lt;&gt;"Non Mesuré",T4*U4,"")</f>
        <v>1</v>
      </c>
      <c r="W4" s="116"/>
      <c r="X4" s="116">
        <f t="shared" ref="X4:X7" si="14">IF(M4="Non Mesuré",T4,0)</f>
        <v>0</v>
      </c>
      <c r="Y4" s="116"/>
      <c r="Z4" s="116">
        <f t="shared" ref="Z4:Z7" si="15">T4-X4</f>
        <v>1</v>
      </c>
      <c r="AA4" s="116"/>
      <c r="AB4" s="117"/>
      <c r="AC4" s="117"/>
      <c r="AD4" s="118">
        <f>IF(G4=1,V4,"")</f>
        <v>1</v>
      </c>
      <c r="AE4" s="118"/>
      <c r="AF4" s="118">
        <f>IF(G4=1,X4,"")</f>
        <v>0</v>
      </c>
      <c r="AG4" s="118"/>
      <c r="AH4" s="118">
        <f>IF(G4=1,Z4,"")</f>
        <v>1</v>
      </c>
      <c r="AI4" s="119"/>
      <c r="AJ4" s="120"/>
      <c r="AK4" s="118"/>
      <c r="AL4" s="118" t="str">
        <f>IF(G4=2,V4,"")</f>
        <v/>
      </c>
      <c r="AM4" s="118"/>
      <c r="AN4" s="118" t="str">
        <f>IF(G4=2,X4,"")</f>
        <v/>
      </c>
      <c r="AO4" s="118"/>
      <c r="AP4" s="118" t="str">
        <f>IF(G4=2,Z4,"")</f>
        <v/>
      </c>
      <c r="AQ4" s="119"/>
      <c r="AR4" s="120"/>
      <c r="AS4" s="118"/>
      <c r="AT4" s="118" t="str">
        <f>IF(G4=3,V4,"")</f>
        <v/>
      </c>
      <c r="AU4" s="118"/>
      <c r="AV4" s="118" t="str">
        <f>IF(G4=3,X4,"")</f>
        <v/>
      </c>
      <c r="AW4" s="118"/>
      <c r="AX4" s="118" t="str">
        <f>IF(G4=3,Z4,"")</f>
        <v/>
      </c>
      <c r="AY4" s="119"/>
      <c r="AZ4" s="120"/>
      <c r="BA4" s="118"/>
      <c r="BB4" s="118" t="str">
        <f>IF(G4=4,V4,"")</f>
        <v/>
      </c>
      <c r="BC4" s="118"/>
      <c r="BD4" s="118" t="str">
        <f>IF(G4=4,X4,"")</f>
        <v/>
      </c>
      <c r="BE4" s="118"/>
      <c r="BF4" s="118" t="str">
        <f>IF(G4=4,Z4,"")</f>
        <v/>
      </c>
      <c r="BG4" s="119"/>
      <c r="BH4" s="120"/>
      <c r="BI4" s="116"/>
      <c r="BJ4" s="118" t="str">
        <f>IF(G4=5,V4,"")</f>
        <v/>
      </c>
      <c r="BK4" s="118"/>
      <c r="BL4" s="118" t="str">
        <f>IF(G4=5,X4,"")</f>
        <v/>
      </c>
      <c r="BM4" s="118"/>
      <c r="BN4" s="118" t="str">
        <f>IF(G4=5,Z4,"")</f>
        <v/>
      </c>
      <c r="BO4" s="119"/>
      <c r="BP4" s="120"/>
      <c r="BQ4" s="116"/>
      <c r="BR4" s="118" t="str">
        <f t="shared" si="1"/>
        <v/>
      </c>
      <c r="BS4" s="118"/>
      <c r="BT4" s="118" t="str">
        <f t="shared" si="2"/>
        <v/>
      </c>
      <c r="BU4" s="118"/>
      <c r="BV4" s="118" t="str">
        <f t="shared" si="3"/>
        <v/>
      </c>
      <c r="BW4" s="119"/>
      <c r="BX4" s="120"/>
      <c r="BY4" s="121"/>
      <c r="BZ4" s="118" t="str">
        <f t="shared" si="4"/>
        <v/>
      </c>
      <c r="CA4" s="118"/>
      <c r="CB4" s="118" t="str">
        <f t="shared" si="5"/>
        <v/>
      </c>
      <c r="CC4" s="118"/>
      <c r="CD4" s="118" t="str">
        <f t="shared" si="6"/>
        <v/>
      </c>
      <c r="CE4" s="119"/>
      <c r="CH4" s="118" t="str">
        <f t="shared" si="7"/>
        <v/>
      </c>
      <c r="CI4" s="118"/>
      <c r="CJ4" s="118" t="str">
        <f t="shared" si="8"/>
        <v/>
      </c>
      <c r="CK4" s="118"/>
      <c r="CL4" s="118" t="str">
        <f t="shared" si="9"/>
        <v/>
      </c>
      <c r="CM4" s="119"/>
      <c r="DQ4" s="134" t="str">
        <f>IF(DP4&lt;&gt;"",MAX(DQ$1:DQ3)+1,"")</f>
        <v/>
      </c>
    </row>
    <row r="5" spans="1:121" s="609" customFormat="1" ht="42" customHeight="1" x14ac:dyDescent="0.25">
      <c r="A5" s="637"/>
      <c r="B5" s="632" t="s">
        <v>84</v>
      </c>
      <c r="C5" s="320" t="s">
        <v>73</v>
      </c>
      <c r="D5" s="321" t="s">
        <v>63</v>
      </c>
      <c r="E5" s="632"/>
      <c r="F5" s="632">
        <f>VLOOKUP(H5,Feuil1!A$1:B$5,2,0)</f>
        <v>0.1</v>
      </c>
      <c r="G5" s="607">
        <f t="shared" ref="G5" si="16">IF(H5="Information et Communication",1,IF(H5="Savoir-faire Savoir-être",2,IF(H5="Confort et hygiène",3,IF(H5="Qualité de la prestation",5,IF(H5="Développement Durable",4)))))</f>
        <v>1</v>
      </c>
      <c r="H5" s="636" t="s">
        <v>74</v>
      </c>
      <c r="I5" s="324">
        <v>1</v>
      </c>
      <c r="J5" s="663">
        <f>IF(I5&lt;&gt;"",MAX(J$1:J4)+1,"")</f>
        <v>3</v>
      </c>
      <c r="K5" s="640" t="s">
        <v>857</v>
      </c>
      <c r="L5" s="182">
        <v>1</v>
      </c>
      <c r="M5" s="667" t="s">
        <v>0</v>
      </c>
      <c r="N5" s="668"/>
      <c r="O5" s="199" t="str">
        <f t="shared" ref="O5" si="17">IF(ISERROR(SEARCH("Pas de NM possible",P5)),"","oui")</f>
        <v/>
      </c>
      <c r="P5" s="640" t="s">
        <v>866</v>
      </c>
      <c r="Q5" s="447" t="s">
        <v>76</v>
      </c>
      <c r="R5" s="610"/>
      <c r="T5" s="611">
        <f t="shared" ref="T5" si="18">L5</f>
        <v>1</v>
      </c>
      <c r="U5" s="611">
        <f t="shared" ref="U5" si="19">IF(M5="OUI",1,IF(M5="NON",0,IF(M5="Non Mesuré","",0)))</f>
        <v>1</v>
      </c>
      <c r="V5" s="611">
        <f t="shared" ref="V5" si="20">IF(M5&lt;&gt;"Non Mesuré",T5*U5,"")</f>
        <v>1</v>
      </c>
      <c r="W5" s="611"/>
      <c r="X5" s="611">
        <f t="shared" ref="X5" si="21">IF(M5="Non Mesuré",T5,0)</f>
        <v>0</v>
      </c>
      <c r="Y5" s="611"/>
      <c r="Z5" s="611">
        <f t="shared" ref="Z5" si="22">T5-X5</f>
        <v>1</v>
      </c>
      <c r="AA5" s="611"/>
      <c r="AB5" s="612"/>
      <c r="AC5" s="612"/>
      <c r="AD5" s="613">
        <f>IF(G5=1,V5,"")</f>
        <v>1</v>
      </c>
      <c r="AE5" s="613"/>
      <c r="AF5" s="613">
        <f>IF(G5=1,X5,"")</f>
        <v>0</v>
      </c>
      <c r="AG5" s="613"/>
      <c r="AH5" s="613">
        <f>IF(G5=1,Z5,"")</f>
        <v>1</v>
      </c>
      <c r="AI5" s="614"/>
      <c r="AJ5" s="615"/>
      <c r="AK5" s="613"/>
      <c r="AL5" s="613" t="str">
        <f>IF(G5=2,V5,"")</f>
        <v/>
      </c>
      <c r="AM5" s="613"/>
      <c r="AN5" s="613" t="str">
        <f>IF(G5=2,X5,"")</f>
        <v/>
      </c>
      <c r="AO5" s="613"/>
      <c r="AP5" s="613" t="str">
        <f>IF(G5=2,Z5,"")</f>
        <v/>
      </c>
      <c r="AQ5" s="614"/>
      <c r="AR5" s="615"/>
      <c r="AS5" s="613"/>
      <c r="AT5" s="613" t="str">
        <f>IF(G5=3,V5,"")</f>
        <v/>
      </c>
      <c r="AU5" s="613"/>
      <c r="AV5" s="613" t="str">
        <f>IF(G5=3,X5,"")</f>
        <v/>
      </c>
      <c r="AW5" s="613"/>
      <c r="AX5" s="613" t="str">
        <f>IF(G5=3,Z5,"")</f>
        <v/>
      </c>
      <c r="AY5" s="614"/>
      <c r="AZ5" s="615"/>
      <c r="BA5" s="613"/>
      <c r="BB5" s="613" t="str">
        <f>IF(G5=4,V5,"")</f>
        <v/>
      </c>
      <c r="BC5" s="613"/>
      <c r="BD5" s="613" t="str">
        <f>IF(G5=4,X5,"")</f>
        <v/>
      </c>
      <c r="BE5" s="613"/>
      <c r="BF5" s="613" t="str">
        <f>IF(G5=4,Z5,"")</f>
        <v/>
      </c>
      <c r="BG5" s="614"/>
      <c r="BH5" s="615"/>
      <c r="BI5" s="611"/>
      <c r="BJ5" s="613" t="str">
        <f>IF(G5=5,V5,"")</f>
        <v/>
      </c>
      <c r="BK5" s="613"/>
      <c r="BL5" s="613" t="str">
        <f>IF(G5=5,X5,"")</f>
        <v/>
      </c>
      <c r="BM5" s="613"/>
      <c r="BN5" s="613" t="str">
        <f>IF(G5=5,Z5,"")</f>
        <v/>
      </c>
      <c r="BO5" s="614"/>
      <c r="BP5" s="615"/>
      <c r="BQ5" s="611"/>
      <c r="BR5" s="613" t="str">
        <f t="shared" ref="BR5" si="23">IF(A5=31,V5,"")</f>
        <v/>
      </c>
      <c r="BS5" s="613"/>
      <c r="BT5" s="613" t="str">
        <f t="shared" ref="BT5" si="24">IF(A5=31,X5,"")</f>
        <v/>
      </c>
      <c r="BU5" s="613"/>
      <c r="BV5" s="613" t="str">
        <f t="shared" ref="BV5" si="25">IF(A5=31,Z5,"")</f>
        <v/>
      </c>
      <c r="BW5" s="614"/>
      <c r="BX5" s="615"/>
      <c r="BY5" s="616"/>
      <c r="BZ5" s="613" t="str">
        <f t="shared" ref="BZ5" si="26">IF(A5=32,V5,"")</f>
        <v/>
      </c>
      <c r="CA5" s="613"/>
      <c r="CB5" s="613" t="str">
        <f t="shared" ref="CB5" si="27">IF(A5=32,X5,"")</f>
        <v/>
      </c>
      <c r="CC5" s="613"/>
      <c r="CD5" s="613" t="str">
        <f t="shared" ref="CD5" si="28">IF(A5=32,Z5,"")</f>
        <v/>
      </c>
      <c r="CE5" s="614"/>
      <c r="CH5" s="613" t="str">
        <f t="shared" ref="CH5" si="29">IF(A5=33,V5,"")</f>
        <v/>
      </c>
      <c r="CI5" s="613"/>
      <c r="CJ5" s="613" t="str">
        <f t="shared" ref="CJ5" si="30">IF(A5=33,X5,"")</f>
        <v/>
      </c>
      <c r="CK5" s="613"/>
      <c r="CL5" s="613" t="str">
        <f t="shared" ref="CL5" si="31">IF(A5=33,Z5,"")</f>
        <v/>
      </c>
      <c r="CM5" s="614"/>
      <c r="DQ5" s="663" t="str">
        <f>IF(DP5&lt;&gt;"",MAX(DQ$1:DQ4)+1,"")</f>
        <v/>
      </c>
    </row>
    <row r="6" spans="1:121" s="224" customFormat="1" ht="49.5" customHeight="1" x14ac:dyDescent="0.25">
      <c r="A6" s="312"/>
      <c r="B6" s="632" t="s">
        <v>84</v>
      </c>
      <c r="C6" s="320" t="s">
        <v>73</v>
      </c>
      <c r="D6" s="321" t="s">
        <v>730</v>
      </c>
      <c r="E6" s="313" t="s">
        <v>78</v>
      </c>
      <c r="F6" s="313">
        <f>VLOOKUP(H6,Feuil1!A$1:B$5,2,0)</f>
        <v>0.1</v>
      </c>
      <c r="G6" s="326">
        <f t="shared" si="10"/>
        <v>1</v>
      </c>
      <c r="H6" s="327" t="s">
        <v>74</v>
      </c>
      <c r="I6" s="324">
        <v>200</v>
      </c>
      <c r="J6" s="663">
        <f>IF(I6&lt;&gt;"",MAX(J$1:J5)+1,"")</f>
        <v>4</v>
      </c>
      <c r="K6" s="405" t="s">
        <v>80</v>
      </c>
      <c r="L6" s="182">
        <v>1</v>
      </c>
      <c r="M6" s="213" t="str">
        <f>IF('RESULTAT GLOBAL'!D$32="NON","Non Mesuré","OUI")</f>
        <v>Non Mesuré</v>
      </c>
      <c r="N6" s="668" t="str">
        <f>IF('RESULTAT GLOBAL'!D$32="NON","Ce site n'est pas un lieu de préhistoire","")</f>
        <v>Ce site n'est pas un lieu de préhistoire</v>
      </c>
      <c r="O6" s="199" t="str">
        <f t="shared" si="0"/>
        <v/>
      </c>
      <c r="P6" s="183" t="s">
        <v>558</v>
      </c>
      <c r="Q6" s="447" t="s">
        <v>76</v>
      </c>
      <c r="R6" s="115"/>
      <c r="S6" s="145"/>
      <c r="T6" s="116">
        <f t="shared" si="11"/>
        <v>1</v>
      </c>
      <c r="U6" s="116" t="str">
        <f t="shared" si="12"/>
        <v/>
      </c>
      <c r="V6" s="116" t="str">
        <f t="shared" si="13"/>
        <v/>
      </c>
      <c r="W6" s="116"/>
      <c r="X6" s="116">
        <f t="shared" si="14"/>
        <v>1</v>
      </c>
      <c r="Y6" s="116"/>
      <c r="Z6" s="116">
        <f t="shared" si="15"/>
        <v>0</v>
      </c>
      <c r="AA6" s="116"/>
      <c r="AB6" s="117"/>
      <c r="AC6" s="117"/>
      <c r="AD6" s="118" t="str">
        <f>IF(G6=1,V6,"")</f>
        <v/>
      </c>
      <c r="AE6" s="118"/>
      <c r="AF6" s="118">
        <f>IF(G6=1,X6,"")</f>
        <v>1</v>
      </c>
      <c r="AG6" s="118"/>
      <c r="AH6" s="118">
        <f>IF(G6=1,Z6,"")</f>
        <v>0</v>
      </c>
      <c r="AI6" s="119"/>
      <c r="AJ6" s="120"/>
      <c r="AK6" s="118"/>
      <c r="AL6" s="118" t="str">
        <f>IF(G6=2,V6,"")</f>
        <v/>
      </c>
      <c r="AM6" s="118"/>
      <c r="AN6" s="118" t="str">
        <f>IF(G6=2,X6,"")</f>
        <v/>
      </c>
      <c r="AO6" s="118"/>
      <c r="AP6" s="118" t="str">
        <f>IF(G6=2,Z6,"")</f>
        <v/>
      </c>
      <c r="AQ6" s="119"/>
      <c r="AR6" s="120"/>
      <c r="AS6" s="118"/>
      <c r="AT6" s="118" t="str">
        <f>IF(G6=3,V6,"")</f>
        <v/>
      </c>
      <c r="AU6" s="118"/>
      <c r="AV6" s="118" t="str">
        <f>IF(G6=3,X6,"")</f>
        <v/>
      </c>
      <c r="AW6" s="118"/>
      <c r="AX6" s="118" t="str">
        <f>IF(G6=3,Z6,"")</f>
        <v/>
      </c>
      <c r="AY6" s="119"/>
      <c r="AZ6" s="120"/>
      <c r="BA6" s="118"/>
      <c r="BB6" s="118" t="str">
        <f>IF(G6=4,V6,"")</f>
        <v/>
      </c>
      <c r="BC6" s="118"/>
      <c r="BD6" s="118" t="str">
        <f>IF(G6=4,X6,"")</f>
        <v/>
      </c>
      <c r="BE6" s="118"/>
      <c r="BF6" s="118" t="str">
        <f>IF(G6=4,Z6,"")</f>
        <v/>
      </c>
      <c r="BG6" s="119"/>
      <c r="BH6" s="120"/>
      <c r="BI6" s="116"/>
      <c r="BJ6" s="118" t="str">
        <f>IF(G6=5,V6,"")</f>
        <v/>
      </c>
      <c r="BK6" s="118"/>
      <c r="BL6" s="118" t="str">
        <f>IF(G6=5,X6,"")</f>
        <v/>
      </c>
      <c r="BM6" s="118"/>
      <c r="BN6" s="118" t="str">
        <f>IF(G6=5,Z6,"")</f>
        <v/>
      </c>
      <c r="BO6" s="119"/>
      <c r="BP6" s="120"/>
      <c r="BQ6" s="116"/>
      <c r="BR6" s="118" t="str">
        <f t="shared" si="1"/>
        <v/>
      </c>
      <c r="BS6" s="118"/>
      <c r="BT6" s="118" t="str">
        <f t="shared" si="2"/>
        <v/>
      </c>
      <c r="BU6" s="118"/>
      <c r="BV6" s="118" t="str">
        <f t="shared" si="3"/>
        <v/>
      </c>
      <c r="BW6" s="119"/>
      <c r="BX6" s="120"/>
      <c r="BY6" s="121"/>
      <c r="BZ6" s="118" t="str">
        <f t="shared" si="4"/>
        <v/>
      </c>
      <c r="CA6" s="118"/>
      <c r="CB6" s="118" t="str">
        <f t="shared" si="5"/>
        <v/>
      </c>
      <c r="CC6" s="118"/>
      <c r="CD6" s="118" t="str">
        <f t="shared" si="6"/>
        <v/>
      </c>
      <c r="CE6" s="119"/>
      <c r="CF6" s="113"/>
      <c r="CG6" s="113"/>
      <c r="CH6" s="118" t="str">
        <f t="shared" si="7"/>
        <v/>
      </c>
      <c r="CI6" s="118"/>
      <c r="CJ6" s="118" t="str">
        <f t="shared" si="8"/>
        <v/>
      </c>
      <c r="CK6" s="118"/>
      <c r="CL6" s="118" t="str">
        <f t="shared" si="9"/>
        <v/>
      </c>
      <c r="CM6" s="119"/>
      <c r="CN6" s="113"/>
      <c r="DQ6" s="225" t="str">
        <f>IF(DP6&lt;&gt;"",MAX(DQ$1:DQ4)+1,"")</f>
        <v/>
      </c>
    </row>
    <row r="7" spans="1:121" s="226" customFormat="1" ht="44.25" customHeight="1" x14ac:dyDescent="0.25">
      <c r="A7" s="312"/>
      <c r="B7" s="632" t="s">
        <v>84</v>
      </c>
      <c r="C7" s="320" t="s">
        <v>73</v>
      </c>
      <c r="D7" s="328" t="s">
        <v>736</v>
      </c>
      <c r="E7" s="313" t="s">
        <v>78</v>
      </c>
      <c r="F7" s="313">
        <f>VLOOKUP(H7,Feuil1!A$1:B$5,2,0)</f>
        <v>0.1</v>
      </c>
      <c r="G7" s="329">
        <f t="shared" si="10"/>
        <v>1</v>
      </c>
      <c r="H7" s="330" t="s">
        <v>74</v>
      </c>
      <c r="I7" s="324">
        <v>200</v>
      </c>
      <c r="J7" s="663">
        <f>IF(I7&lt;&gt;"",MAX(J$1:J6)+1,"")</f>
        <v>5</v>
      </c>
      <c r="K7" s="406" t="s">
        <v>502</v>
      </c>
      <c r="L7" s="184">
        <v>1</v>
      </c>
      <c r="M7" s="214" t="str">
        <f>IF('RESULTAT GLOBAL'!D$24="NON","Non Mesuré","OUI")</f>
        <v>OUI</v>
      </c>
      <c r="N7" s="670" t="str">
        <f>IF('RESULTAT GLOBAL'!D$24="NON","Ce site n'est  un parc de loisir, d'attraction, à thème ou animalier","")</f>
        <v/>
      </c>
      <c r="O7" s="199" t="str">
        <f t="shared" si="0"/>
        <v/>
      </c>
      <c r="P7" s="185" t="s">
        <v>896</v>
      </c>
      <c r="Q7" s="448" t="s">
        <v>76</v>
      </c>
      <c r="R7" s="115"/>
      <c r="S7" s="145"/>
      <c r="T7" s="116">
        <f t="shared" si="11"/>
        <v>1</v>
      </c>
      <c r="U7" s="116">
        <f t="shared" si="12"/>
        <v>1</v>
      </c>
      <c r="V7" s="116">
        <f t="shared" si="13"/>
        <v>1</v>
      </c>
      <c r="W7" s="116"/>
      <c r="X7" s="116">
        <f t="shared" si="14"/>
        <v>0</v>
      </c>
      <c r="Y7" s="116"/>
      <c r="Z7" s="116">
        <f t="shared" si="15"/>
        <v>1</v>
      </c>
      <c r="AA7" s="116"/>
      <c r="AB7" s="117"/>
      <c r="AC7" s="117"/>
      <c r="AD7" s="118">
        <f>IF(G7=1,V7,"")</f>
        <v>1</v>
      </c>
      <c r="AE7" s="118"/>
      <c r="AF7" s="118">
        <f>IF(G7=1,X7,"")</f>
        <v>0</v>
      </c>
      <c r="AG7" s="118"/>
      <c r="AH7" s="118">
        <f>IF(G7=1,Z7,"")</f>
        <v>1</v>
      </c>
      <c r="AI7" s="119"/>
      <c r="AJ7" s="120"/>
      <c r="AK7" s="118"/>
      <c r="AL7" s="118" t="str">
        <f>IF(G7=2,V7,"")</f>
        <v/>
      </c>
      <c r="AM7" s="118"/>
      <c r="AN7" s="118" t="str">
        <f>IF(G7=2,X7,"")</f>
        <v/>
      </c>
      <c r="AO7" s="118"/>
      <c r="AP7" s="118" t="str">
        <f>IF(G7=2,Z7,"")</f>
        <v/>
      </c>
      <c r="AQ7" s="119"/>
      <c r="AR7" s="120"/>
      <c r="AS7" s="118"/>
      <c r="AT7" s="118" t="str">
        <f>IF(G7=3,V7,"")</f>
        <v/>
      </c>
      <c r="AU7" s="118"/>
      <c r="AV7" s="118" t="str">
        <f>IF(G7=3,X7,"")</f>
        <v/>
      </c>
      <c r="AW7" s="118"/>
      <c r="AX7" s="118" t="str">
        <f>IF(G7=3,Z7,"")</f>
        <v/>
      </c>
      <c r="AY7" s="119"/>
      <c r="AZ7" s="120"/>
      <c r="BA7" s="118"/>
      <c r="BB7" s="118" t="str">
        <f>IF(G7=4,V7,"")</f>
        <v/>
      </c>
      <c r="BC7" s="118"/>
      <c r="BD7" s="118" t="str">
        <f>IF(G7=4,X7,"")</f>
        <v/>
      </c>
      <c r="BE7" s="118"/>
      <c r="BF7" s="118" t="str">
        <f>IF(G7=4,Z7,"")</f>
        <v/>
      </c>
      <c r="BG7" s="119"/>
      <c r="BH7" s="120"/>
      <c r="BI7" s="116"/>
      <c r="BJ7" s="118" t="str">
        <f>IF(G7=5,V7,"")</f>
        <v/>
      </c>
      <c r="BK7" s="118"/>
      <c r="BL7" s="118" t="str">
        <f>IF(G7=5,X7,"")</f>
        <v/>
      </c>
      <c r="BM7" s="118"/>
      <c r="BN7" s="118" t="str">
        <f>IF(G7=5,Z7,"")</f>
        <v/>
      </c>
      <c r="BO7" s="119"/>
      <c r="BP7" s="120"/>
      <c r="BQ7" s="116"/>
      <c r="BR7" s="118" t="str">
        <f t="shared" si="1"/>
        <v/>
      </c>
      <c r="BS7" s="118"/>
      <c r="BT7" s="118" t="str">
        <f t="shared" si="2"/>
        <v/>
      </c>
      <c r="BU7" s="118"/>
      <c r="BV7" s="118" t="str">
        <f t="shared" si="3"/>
        <v/>
      </c>
      <c r="BW7" s="119"/>
      <c r="BX7" s="120"/>
      <c r="BY7" s="121"/>
      <c r="BZ7" s="118" t="str">
        <f t="shared" si="4"/>
        <v/>
      </c>
      <c r="CA7" s="118"/>
      <c r="CB7" s="118" t="str">
        <f t="shared" si="5"/>
        <v/>
      </c>
      <c r="CC7" s="118"/>
      <c r="CD7" s="118" t="str">
        <f t="shared" si="6"/>
        <v/>
      </c>
      <c r="CE7" s="119"/>
      <c r="CF7" s="113"/>
      <c r="CG7" s="113"/>
      <c r="CH7" s="118" t="str">
        <f t="shared" si="7"/>
        <v/>
      </c>
      <c r="CI7" s="118"/>
      <c r="CJ7" s="118" t="str">
        <f t="shared" si="8"/>
        <v/>
      </c>
      <c r="CK7" s="118"/>
      <c r="CL7" s="118" t="str">
        <f t="shared" si="9"/>
        <v/>
      </c>
      <c r="CM7" s="119"/>
      <c r="CN7" s="113"/>
      <c r="DQ7" s="227" t="str">
        <f>IF(DP7&lt;&gt;"",MAX(DQ$1:DQ6)+1,"")</f>
        <v/>
      </c>
    </row>
    <row r="8" spans="1:121" s="112" customFormat="1" ht="27.75" customHeight="1" x14ac:dyDescent="0.25">
      <c r="A8" s="312"/>
      <c r="B8" s="632" t="s">
        <v>84</v>
      </c>
      <c r="C8" s="313"/>
      <c r="D8" s="313"/>
      <c r="E8" s="313"/>
      <c r="F8" s="313"/>
      <c r="G8" s="317"/>
      <c r="H8" s="317"/>
      <c r="I8" s="331"/>
      <c r="J8" s="663" t="str">
        <f>IF(I8&lt;&gt;"",MAX(J$1:J7)+1,"")</f>
        <v/>
      </c>
      <c r="K8" s="109" t="s">
        <v>83</v>
      </c>
      <c r="L8" s="143"/>
      <c r="M8" s="215"/>
      <c r="N8" s="641"/>
      <c r="O8" s="696" t="str">
        <f t="shared" si="0"/>
        <v/>
      </c>
      <c r="P8" s="150" t="s">
        <v>858</v>
      </c>
      <c r="Q8" s="454" t="s">
        <v>763</v>
      </c>
      <c r="R8" s="110"/>
      <c r="T8" s="273"/>
      <c r="U8" s="126"/>
      <c r="V8" s="126"/>
      <c r="W8" s="126"/>
      <c r="X8" s="126"/>
      <c r="Y8" s="126"/>
      <c r="Z8" s="126"/>
      <c r="AA8" s="126"/>
      <c r="AB8" s="127"/>
      <c r="AC8" s="127"/>
      <c r="AD8" s="128"/>
      <c r="AE8" s="128"/>
      <c r="AF8" s="128"/>
      <c r="AG8" s="128"/>
      <c r="AH8" s="128"/>
      <c r="AI8" s="129"/>
      <c r="AJ8" s="130"/>
      <c r="AK8" s="128"/>
      <c r="AL8" s="128"/>
      <c r="AM8" s="128"/>
      <c r="AN8" s="128"/>
      <c r="AO8" s="128"/>
      <c r="AP8" s="128"/>
      <c r="AQ8" s="129"/>
      <c r="AR8" s="130"/>
      <c r="AS8" s="128"/>
      <c r="AT8" s="128"/>
      <c r="AU8" s="128"/>
      <c r="AV8" s="128"/>
      <c r="AW8" s="128"/>
      <c r="AX8" s="128"/>
      <c r="AY8" s="129"/>
      <c r="AZ8" s="130"/>
      <c r="BA8" s="128"/>
      <c r="BB8" s="128"/>
      <c r="BC8" s="128"/>
      <c r="BD8" s="128"/>
      <c r="BE8" s="128"/>
      <c r="BF8" s="128"/>
      <c r="BG8" s="129"/>
      <c r="BH8" s="130"/>
      <c r="BI8" s="126"/>
      <c r="BJ8" s="128"/>
      <c r="BK8" s="128"/>
      <c r="BL8" s="128"/>
      <c r="BM8" s="128"/>
      <c r="BN8" s="128"/>
      <c r="BO8" s="129"/>
      <c r="BP8" s="130"/>
      <c r="BQ8" s="126"/>
      <c r="BR8" s="128" t="str">
        <f t="shared" si="1"/>
        <v/>
      </c>
      <c r="BS8" s="128"/>
      <c r="BT8" s="128" t="str">
        <f t="shared" si="2"/>
        <v/>
      </c>
      <c r="BU8" s="128"/>
      <c r="BV8" s="128" t="str">
        <f t="shared" si="3"/>
        <v/>
      </c>
      <c r="BW8" s="129"/>
      <c r="BX8" s="130"/>
      <c r="BY8" s="131"/>
      <c r="BZ8" s="128" t="str">
        <f t="shared" si="4"/>
        <v/>
      </c>
      <c r="CA8" s="128"/>
      <c r="CB8" s="128" t="str">
        <f t="shared" si="5"/>
        <v/>
      </c>
      <c r="CC8" s="128"/>
      <c r="CD8" s="128" t="str">
        <f t="shared" si="6"/>
        <v/>
      </c>
      <c r="CE8" s="129"/>
      <c r="CF8" s="132"/>
      <c r="CG8" s="132"/>
      <c r="CH8" s="128" t="str">
        <f t="shared" si="7"/>
        <v/>
      </c>
      <c r="CI8" s="128"/>
      <c r="CJ8" s="128" t="str">
        <f t="shared" si="8"/>
        <v/>
      </c>
      <c r="CK8" s="128"/>
      <c r="CL8" s="128" t="str">
        <f t="shared" si="9"/>
        <v/>
      </c>
      <c r="CM8" s="129"/>
      <c r="CN8" s="132"/>
      <c r="DQ8" s="124" t="str">
        <f>IF(DP8&lt;&gt;"",MAX(DQ$1:DQ4)+1,"")</f>
        <v/>
      </c>
    </row>
    <row r="9" spans="1:121" s="113" customFormat="1" ht="42" customHeight="1" x14ac:dyDescent="0.25">
      <c r="A9" s="312"/>
      <c r="B9" s="632" t="s">
        <v>84</v>
      </c>
      <c r="C9" s="320" t="s">
        <v>73</v>
      </c>
      <c r="D9" s="321" t="s">
        <v>63</v>
      </c>
      <c r="E9" s="313"/>
      <c r="F9" s="313">
        <f>VLOOKUP(H9,Feuil1!A$1:B$5,2,0)</f>
        <v>0.1</v>
      </c>
      <c r="G9" s="322">
        <f>IF(H9="Information et Communication",1,IF(H9="Savoir-faire Savoir-être",2,IF(H9="Confort et hygiène",3,IF(H9="Qualité de la prestation",5,IF(H9="Développement Durable",4)))))</f>
        <v>1</v>
      </c>
      <c r="H9" s="323" t="s">
        <v>74</v>
      </c>
      <c r="I9" s="324">
        <v>1</v>
      </c>
      <c r="J9" s="663">
        <f>IF(I9&lt;&gt;"",MAX(J$1:J8)+1,"")</f>
        <v>6</v>
      </c>
      <c r="K9" s="703" t="s">
        <v>82</v>
      </c>
      <c r="L9" s="704">
        <v>1</v>
      </c>
      <c r="M9" s="705" t="s">
        <v>0</v>
      </c>
      <c r="N9" s="706"/>
      <c r="O9" s="707" t="str">
        <f>IF(ISERROR(SEARCH("Pas de NM possible",P9)),"","oui")</f>
        <v/>
      </c>
      <c r="P9" s="703"/>
      <c r="Q9" s="447" t="s">
        <v>76</v>
      </c>
      <c r="R9" s="115"/>
      <c r="S9" s="145"/>
      <c r="T9" s="116">
        <f>L9</f>
        <v>1</v>
      </c>
      <c r="U9" s="116">
        <f>IF(M9="OUI",1,IF(M9="NON",0,IF(M9="Non Mesuré","",0)))</f>
        <v>1</v>
      </c>
      <c r="V9" s="116">
        <f>IF(M9&lt;&gt;"Non Mesuré",T9*U9,"")</f>
        <v>1</v>
      </c>
      <c r="W9" s="116"/>
      <c r="X9" s="116">
        <f>IF(M9="Non Mesuré",T9,0)</f>
        <v>0</v>
      </c>
      <c r="Y9" s="116"/>
      <c r="Z9" s="116">
        <f>T9-X9</f>
        <v>1</v>
      </c>
      <c r="AA9" s="116"/>
      <c r="AB9" s="117"/>
      <c r="AC9" s="117"/>
      <c r="AD9" s="118">
        <f>IF(G9=1,V9,"")</f>
        <v>1</v>
      </c>
      <c r="AE9" s="118"/>
      <c r="AF9" s="118">
        <f>IF(G9=1,X9,"")</f>
        <v>0</v>
      </c>
      <c r="AG9" s="118"/>
      <c r="AH9" s="118">
        <f>IF(G9=1,Z9,"")</f>
        <v>1</v>
      </c>
      <c r="AI9" s="119"/>
      <c r="AJ9" s="120"/>
      <c r="AK9" s="118"/>
      <c r="AL9" s="118" t="str">
        <f>IF(G9=2,V9,"")</f>
        <v/>
      </c>
      <c r="AM9" s="118"/>
      <c r="AN9" s="118" t="str">
        <f>IF(G9=2,X9,"")</f>
        <v/>
      </c>
      <c r="AO9" s="118"/>
      <c r="AP9" s="118" t="str">
        <f>IF(G9=2,Z9,"")</f>
        <v/>
      </c>
      <c r="AQ9" s="119"/>
      <c r="AR9" s="120"/>
      <c r="AS9" s="118"/>
      <c r="AT9" s="118" t="str">
        <f>IF(G9=3,V9,"")</f>
        <v/>
      </c>
      <c r="AU9" s="118"/>
      <c r="AV9" s="118" t="str">
        <f>IF(G9=3,X9,"")</f>
        <v/>
      </c>
      <c r="AW9" s="118"/>
      <c r="AX9" s="118" t="str">
        <f>IF(G9=3,Z9,"")</f>
        <v/>
      </c>
      <c r="AY9" s="119"/>
      <c r="AZ9" s="120"/>
      <c r="BA9" s="118"/>
      <c r="BB9" s="118" t="str">
        <f>IF(G9=4,V9,"")</f>
        <v/>
      </c>
      <c r="BC9" s="118"/>
      <c r="BD9" s="118" t="str">
        <f>IF(G9=4,X9,"")</f>
        <v/>
      </c>
      <c r="BE9" s="118"/>
      <c r="BF9" s="118" t="str">
        <f>IF(G9=4,Z9,"")</f>
        <v/>
      </c>
      <c r="BG9" s="119"/>
      <c r="BH9" s="120"/>
      <c r="BI9" s="116"/>
      <c r="BJ9" s="118" t="str">
        <f>IF(G9=5,V9,"")</f>
        <v/>
      </c>
      <c r="BK9" s="118"/>
      <c r="BL9" s="118" t="str">
        <f>IF(G9=5,X9,"")</f>
        <v/>
      </c>
      <c r="BM9" s="118"/>
      <c r="BN9" s="118" t="str">
        <f>IF(G9=5,Z9,"")</f>
        <v/>
      </c>
      <c r="BO9" s="119"/>
      <c r="BP9" s="120"/>
      <c r="BQ9" s="116"/>
      <c r="BR9" s="118" t="str">
        <f>IF(A9=31,V9,"")</f>
        <v/>
      </c>
      <c r="BS9" s="118"/>
      <c r="BT9" s="118" t="str">
        <f>IF(A9=31,X9,"")</f>
        <v/>
      </c>
      <c r="BU9" s="118"/>
      <c r="BV9" s="118" t="str">
        <f>IF(A9=31,Z9,"")</f>
        <v/>
      </c>
      <c r="BW9" s="119"/>
      <c r="BX9" s="120"/>
      <c r="BY9" s="121"/>
      <c r="BZ9" s="118" t="str">
        <f>IF(A9=32,V9,"")</f>
        <v/>
      </c>
      <c r="CA9" s="118"/>
      <c r="CB9" s="118" t="str">
        <f>IF(A9=32,X9,"")</f>
        <v/>
      </c>
      <c r="CC9" s="118"/>
      <c r="CD9" s="118" t="str">
        <f>IF(A9=32,Z9,"")</f>
        <v/>
      </c>
      <c r="CE9" s="119"/>
      <c r="CH9" s="118" t="str">
        <f>IF(A9=33,V9,"")</f>
        <v/>
      </c>
      <c r="CI9" s="118"/>
      <c r="CJ9" s="118" t="str">
        <f>IF(A9=33,X9,"")</f>
        <v/>
      </c>
      <c r="CK9" s="118"/>
      <c r="CL9" s="118" t="str">
        <f>IF(A9=33,Z9,"")</f>
        <v/>
      </c>
      <c r="CM9" s="119"/>
      <c r="DQ9" s="134" t="str">
        <f>IF(DP9&lt;&gt;"",MAX(DQ$1:DQ7)+1,"")</f>
        <v/>
      </c>
    </row>
    <row r="10" spans="1:121" s="113" customFormat="1" ht="84.75" customHeight="1" x14ac:dyDescent="0.25">
      <c r="A10" s="312"/>
      <c r="B10" s="632" t="s">
        <v>84</v>
      </c>
      <c r="C10" s="320" t="s">
        <v>73</v>
      </c>
      <c r="D10" s="321" t="s">
        <v>748</v>
      </c>
      <c r="E10" s="313"/>
      <c r="F10" s="313">
        <f>VLOOKUP(H10,Feuil1!A$1:B$5,2,0)</f>
        <v>0.1</v>
      </c>
      <c r="G10" s="322">
        <f t="shared" si="10"/>
        <v>1</v>
      </c>
      <c r="H10" s="323" t="s">
        <v>74</v>
      </c>
      <c r="I10" s="324">
        <v>3</v>
      </c>
      <c r="J10" s="663">
        <f>IF(I10&lt;&gt;"",MAX(J$1:J9)+1,"")</f>
        <v>7</v>
      </c>
      <c r="K10" s="477" t="s">
        <v>85</v>
      </c>
      <c r="L10" s="671">
        <v>3</v>
      </c>
      <c r="M10" s="672" t="s">
        <v>0</v>
      </c>
      <c r="N10" s="673"/>
      <c r="O10" s="697" t="str">
        <f t="shared" si="0"/>
        <v>oui</v>
      </c>
      <c r="P10" s="477" t="s">
        <v>861</v>
      </c>
      <c r="Q10" s="446" t="s">
        <v>763</v>
      </c>
      <c r="R10" s="115"/>
      <c r="S10" s="145"/>
      <c r="T10" s="116">
        <f>L10</f>
        <v>3</v>
      </c>
      <c r="U10" s="116">
        <f>IF(M10="OUI",1,IF(M10="NON",0,IF(M10="Non Mesuré","",0)))</f>
        <v>1</v>
      </c>
      <c r="V10" s="116">
        <f>IF(M10&lt;&gt;"Non Mesuré",T10*U10,"")</f>
        <v>3</v>
      </c>
      <c r="W10" s="116"/>
      <c r="X10" s="116">
        <f>IF(M10="Non Mesuré",T10,0)</f>
        <v>0</v>
      </c>
      <c r="Y10" s="116"/>
      <c r="Z10" s="116">
        <f>T10-X10</f>
        <v>3</v>
      </c>
      <c r="AA10" s="116"/>
      <c r="AB10" s="117"/>
      <c r="AC10" s="117"/>
      <c r="AD10" s="118">
        <f t="shared" ref="AD10:AD21" si="32">IF(G10=1,V10,"")</f>
        <v>3</v>
      </c>
      <c r="AE10" s="118"/>
      <c r="AF10" s="118">
        <f t="shared" ref="AF10:AF21" si="33">IF(G10=1,X10,"")</f>
        <v>0</v>
      </c>
      <c r="AG10" s="118"/>
      <c r="AH10" s="118">
        <f t="shared" ref="AH10:AH21" si="34">IF(G10=1,Z10,"")</f>
        <v>3</v>
      </c>
      <c r="AI10" s="119"/>
      <c r="AJ10" s="120"/>
      <c r="AK10" s="118"/>
      <c r="AL10" s="118" t="str">
        <f t="shared" ref="AL10:AL21" si="35">IF(G10=2,V10,"")</f>
        <v/>
      </c>
      <c r="AM10" s="118"/>
      <c r="AN10" s="118" t="str">
        <f t="shared" ref="AN10:AN21" si="36">IF(G10=2,X10,"")</f>
        <v/>
      </c>
      <c r="AO10" s="118"/>
      <c r="AP10" s="118" t="str">
        <f t="shared" ref="AP10:AP21" si="37">IF(G10=2,Z10,"")</f>
        <v/>
      </c>
      <c r="AQ10" s="119"/>
      <c r="AR10" s="120"/>
      <c r="AS10" s="118"/>
      <c r="AT10" s="118" t="str">
        <f t="shared" ref="AT10:AT21" si="38">IF(G10=3,V10,"")</f>
        <v/>
      </c>
      <c r="AU10" s="118"/>
      <c r="AV10" s="118" t="str">
        <f t="shared" ref="AV10:AV21" si="39">IF(G10=3,X10,"")</f>
        <v/>
      </c>
      <c r="AW10" s="118"/>
      <c r="AX10" s="118" t="str">
        <f t="shared" ref="AX10:AX21" si="40">IF(G10=3,Z10,"")</f>
        <v/>
      </c>
      <c r="AY10" s="119"/>
      <c r="AZ10" s="120"/>
      <c r="BA10" s="118"/>
      <c r="BB10" s="118" t="str">
        <f t="shared" ref="BB10:BB21" si="41">IF(G10=4,V10,"")</f>
        <v/>
      </c>
      <c r="BC10" s="118"/>
      <c r="BD10" s="118" t="str">
        <f t="shared" ref="BD10:BD21" si="42">IF(G10=4,X10,"")</f>
        <v/>
      </c>
      <c r="BE10" s="118"/>
      <c r="BF10" s="118" t="str">
        <f t="shared" ref="BF10:BF21" si="43">IF(G10=4,Z10,"")</f>
        <v/>
      </c>
      <c r="BG10" s="119"/>
      <c r="BH10" s="120"/>
      <c r="BI10" s="116"/>
      <c r="BJ10" s="118" t="str">
        <f t="shared" ref="BJ10:BJ21" si="44">IF(G10=5,V10,"")</f>
        <v/>
      </c>
      <c r="BK10" s="118"/>
      <c r="BL10" s="118" t="str">
        <f t="shared" ref="BL10:BL21" si="45">IF(G10=5,X10,"")</f>
        <v/>
      </c>
      <c r="BM10" s="118"/>
      <c r="BN10" s="118" t="str">
        <f t="shared" ref="BN10:BN21" si="46">IF(G10=5,Z10,"")</f>
        <v/>
      </c>
      <c r="BO10" s="119"/>
      <c r="BP10" s="120"/>
      <c r="BQ10" s="116"/>
      <c r="BR10" s="118" t="str">
        <f t="shared" si="1"/>
        <v/>
      </c>
      <c r="BS10" s="118"/>
      <c r="BT10" s="118" t="str">
        <f t="shared" si="2"/>
        <v/>
      </c>
      <c r="BU10" s="118"/>
      <c r="BV10" s="118" t="str">
        <f t="shared" si="3"/>
        <v/>
      </c>
      <c r="BW10" s="119"/>
      <c r="BX10" s="120"/>
      <c r="BY10" s="121"/>
      <c r="BZ10" s="118" t="str">
        <f t="shared" si="4"/>
        <v/>
      </c>
      <c r="CA10" s="118"/>
      <c r="CB10" s="118" t="str">
        <f t="shared" si="5"/>
        <v/>
      </c>
      <c r="CC10" s="118"/>
      <c r="CD10" s="118" t="str">
        <f t="shared" si="6"/>
        <v/>
      </c>
      <c r="CE10" s="119"/>
      <c r="CH10" s="118" t="str">
        <f t="shared" si="7"/>
        <v/>
      </c>
      <c r="CI10" s="118"/>
      <c r="CJ10" s="118" t="str">
        <f t="shared" si="8"/>
        <v/>
      </c>
      <c r="CK10" s="118"/>
      <c r="CL10" s="118" t="str">
        <f t="shared" si="9"/>
        <v/>
      </c>
      <c r="CM10" s="119"/>
      <c r="DQ10" s="134" t="str">
        <f>IF(DP10&lt;&gt;"",MAX(DQ$1:DQ8)+1,"")</f>
        <v/>
      </c>
    </row>
    <row r="11" spans="1:121" s="113" customFormat="1" ht="60.75" customHeight="1" x14ac:dyDescent="0.25">
      <c r="A11" s="312"/>
      <c r="B11" s="632" t="s">
        <v>84</v>
      </c>
      <c r="C11" s="320" t="s">
        <v>73</v>
      </c>
      <c r="D11" s="321" t="s">
        <v>83</v>
      </c>
      <c r="E11" s="313" t="s">
        <v>78</v>
      </c>
      <c r="F11" s="313">
        <f>VLOOKUP(H11,Feuil1!A$1:B$5,2,0)</f>
        <v>0.1</v>
      </c>
      <c r="G11" s="322">
        <f t="shared" si="10"/>
        <v>1</v>
      </c>
      <c r="H11" s="323" t="s">
        <v>74</v>
      </c>
      <c r="I11" s="324">
        <v>3</v>
      </c>
      <c r="J11" s="663">
        <f>IF(I11&lt;&gt;"",MAX(J$1:J10)+1,"")</f>
        <v>8</v>
      </c>
      <c r="K11" s="183" t="s">
        <v>86</v>
      </c>
      <c r="L11" s="182">
        <v>3</v>
      </c>
      <c r="M11" s="213" t="s">
        <v>87</v>
      </c>
      <c r="N11" s="668"/>
      <c r="O11" s="199" t="str">
        <f t="shared" si="0"/>
        <v/>
      </c>
      <c r="P11" s="183" t="s">
        <v>860</v>
      </c>
      <c r="Q11" s="447" t="s">
        <v>763</v>
      </c>
      <c r="R11" s="133"/>
      <c r="S11" s="145"/>
      <c r="T11" s="263">
        <f t="shared" ref="T11:T21" si="47">L11</f>
        <v>3</v>
      </c>
      <c r="U11" s="116">
        <f>IF(M11="Très Satisfaisant",1,IF(M11="Satisfaisant",0.75,IF(M11="Insatisfaisant",0.25,IF(M11="Très Insatisfaisant",0,IF(M11="Non Mesuré","",0)))))</f>
        <v>1</v>
      </c>
      <c r="V11" s="116">
        <f t="shared" ref="V11:V21" si="48">IF(M11&lt;&gt;"Non Mesuré",T11*U11,"")</f>
        <v>3</v>
      </c>
      <c r="W11" s="116"/>
      <c r="X11" s="116">
        <f t="shared" ref="X11:X21" si="49">IF(M11="Non Mesuré",T11,0)</f>
        <v>0</v>
      </c>
      <c r="Y11" s="116"/>
      <c r="Z11" s="116">
        <f t="shared" ref="Z11:Z21" si="50">T11-X11</f>
        <v>3</v>
      </c>
      <c r="AA11" s="116"/>
      <c r="AB11" s="117"/>
      <c r="AC11" s="117"/>
      <c r="AD11" s="118">
        <f t="shared" si="32"/>
        <v>3</v>
      </c>
      <c r="AE11" s="118"/>
      <c r="AF11" s="118">
        <f t="shared" si="33"/>
        <v>0</v>
      </c>
      <c r="AG11" s="118"/>
      <c r="AH11" s="118">
        <f t="shared" si="34"/>
        <v>3</v>
      </c>
      <c r="AI11" s="119"/>
      <c r="AJ11" s="120"/>
      <c r="AK11" s="118"/>
      <c r="AL11" s="118" t="str">
        <f t="shared" si="35"/>
        <v/>
      </c>
      <c r="AM11" s="118"/>
      <c r="AN11" s="118" t="str">
        <f t="shared" si="36"/>
        <v/>
      </c>
      <c r="AO11" s="118"/>
      <c r="AP11" s="118" t="str">
        <f t="shared" si="37"/>
        <v/>
      </c>
      <c r="AQ11" s="119"/>
      <c r="AR11" s="120"/>
      <c r="AS11" s="118"/>
      <c r="AT11" s="118" t="str">
        <f t="shared" si="38"/>
        <v/>
      </c>
      <c r="AU11" s="118"/>
      <c r="AV11" s="118" t="str">
        <f t="shared" si="39"/>
        <v/>
      </c>
      <c r="AW11" s="118"/>
      <c r="AX11" s="118" t="str">
        <f t="shared" si="40"/>
        <v/>
      </c>
      <c r="AY11" s="119"/>
      <c r="AZ11" s="120"/>
      <c r="BA11" s="118"/>
      <c r="BB11" s="118" t="str">
        <f t="shared" si="41"/>
        <v/>
      </c>
      <c r="BC11" s="118"/>
      <c r="BD11" s="118" t="str">
        <f t="shared" si="42"/>
        <v/>
      </c>
      <c r="BE11" s="118"/>
      <c r="BF11" s="118" t="str">
        <f t="shared" si="43"/>
        <v/>
      </c>
      <c r="BG11" s="119"/>
      <c r="BH11" s="120"/>
      <c r="BI11" s="116"/>
      <c r="BJ11" s="118" t="str">
        <f t="shared" si="44"/>
        <v/>
      </c>
      <c r="BK11" s="118"/>
      <c r="BL11" s="118" t="str">
        <f t="shared" si="45"/>
        <v/>
      </c>
      <c r="BM11" s="118"/>
      <c r="BN11" s="118" t="str">
        <f t="shared" si="46"/>
        <v/>
      </c>
      <c r="BO11" s="119"/>
      <c r="BP11" s="120"/>
      <c r="BQ11" s="116"/>
      <c r="BR11" s="118" t="str">
        <f t="shared" si="1"/>
        <v/>
      </c>
      <c r="BS11" s="118"/>
      <c r="BT11" s="118" t="str">
        <f t="shared" si="2"/>
        <v/>
      </c>
      <c r="BU11" s="118"/>
      <c r="BV11" s="118" t="str">
        <f t="shared" si="3"/>
        <v/>
      </c>
      <c r="BW11" s="119"/>
      <c r="BX11" s="120"/>
      <c r="BY11" s="121"/>
      <c r="BZ11" s="118" t="str">
        <f t="shared" si="4"/>
        <v/>
      </c>
      <c r="CA11" s="118"/>
      <c r="CB11" s="118" t="str">
        <f t="shared" si="5"/>
        <v/>
      </c>
      <c r="CC11" s="118"/>
      <c r="CD11" s="118" t="str">
        <f t="shared" si="6"/>
        <v/>
      </c>
      <c r="CE11" s="119"/>
      <c r="CH11" s="118" t="str">
        <f t="shared" si="7"/>
        <v/>
      </c>
      <c r="CI11" s="118"/>
      <c r="CJ11" s="118" t="str">
        <f t="shared" si="8"/>
        <v/>
      </c>
      <c r="CK11" s="118"/>
      <c r="CL11" s="118" t="str">
        <f t="shared" si="9"/>
        <v/>
      </c>
      <c r="CM11" s="119"/>
      <c r="DQ11" s="134" t="str">
        <f>IF(DP11&lt;&gt;"",MAX(DQ$1:DQ10)+1,"")</f>
        <v/>
      </c>
    </row>
    <row r="12" spans="1:121" s="113" customFormat="1" ht="18.75" customHeight="1" x14ac:dyDescent="0.25">
      <c r="A12" s="312"/>
      <c r="B12" s="632" t="s">
        <v>84</v>
      </c>
      <c r="C12" s="320" t="s">
        <v>73</v>
      </c>
      <c r="D12" s="321" t="s">
        <v>83</v>
      </c>
      <c r="E12" s="313" t="s">
        <v>78</v>
      </c>
      <c r="F12" s="313">
        <f>VLOOKUP(H12,Feuil1!A$1:B$5,2,0)</f>
        <v>0.1</v>
      </c>
      <c r="G12" s="322">
        <f t="shared" si="10"/>
        <v>1</v>
      </c>
      <c r="H12" s="323" t="s">
        <v>74</v>
      </c>
      <c r="I12" s="324">
        <v>3</v>
      </c>
      <c r="J12" s="663">
        <f>IF(I12&lt;&gt;"",MAX(J$1:J11)+1,"")</f>
        <v>9</v>
      </c>
      <c r="K12" s="183" t="s">
        <v>88</v>
      </c>
      <c r="L12" s="182">
        <v>1</v>
      </c>
      <c r="M12" s="213" t="s">
        <v>0</v>
      </c>
      <c r="N12" s="668"/>
      <c r="O12" s="199" t="str">
        <f t="shared" si="0"/>
        <v/>
      </c>
      <c r="P12" s="183" t="s">
        <v>89</v>
      </c>
      <c r="Q12" s="447" t="s">
        <v>763</v>
      </c>
      <c r="R12" s="133"/>
      <c r="S12" s="145"/>
      <c r="T12" s="116">
        <f t="shared" si="47"/>
        <v>1</v>
      </c>
      <c r="U12" s="116">
        <f t="shared" ref="U12:U21" si="51">IF(M12="OUI",1,IF(M12="NON",0,IF(M12="Non Mesuré","",0)))</f>
        <v>1</v>
      </c>
      <c r="V12" s="116">
        <f t="shared" si="48"/>
        <v>1</v>
      </c>
      <c r="W12" s="116"/>
      <c r="X12" s="116">
        <f t="shared" si="49"/>
        <v>0</v>
      </c>
      <c r="Y12" s="116"/>
      <c r="Z12" s="116">
        <f t="shared" si="50"/>
        <v>1</v>
      </c>
      <c r="AA12" s="116"/>
      <c r="AB12" s="117"/>
      <c r="AC12" s="117"/>
      <c r="AD12" s="118">
        <f t="shared" si="32"/>
        <v>1</v>
      </c>
      <c r="AE12" s="118"/>
      <c r="AF12" s="118">
        <f t="shared" si="33"/>
        <v>0</v>
      </c>
      <c r="AG12" s="118"/>
      <c r="AH12" s="118">
        <f t="shared" si="34"/>
        <v>1</v>
      </c>
      <c r="AI12" s="119"/>
      <c r="AJ12" s="120"/>
      <c r="AK12" s="118"/>
      <c r="AL12" s="118" t="str">
        <f t="shared" si="35"/>
        <v/>
      </c>
      <c r="AM12" s="118"/>
      <c r="AN12" s="118" t="str">
        <f t="shared" si="36"/>
        <v/>
      </c>
      <c r="AO12" s="118"/>
      <c r="AP12" s="118" t="str">
        <f t="shared" si="37"/>
        <v/>
      </c>
      <c r="AQ12" s="119"/>
      <c r="AR12" s="120"/>
      <c r="AS12" s="118"/>
      <c r="AT12" s="118" t="str">
        <f t="shared" si="38"/>
        <v/>
      </c>
      <c r="AU12" s="118"/>
      <c r="AV12" s="118" t="str">
        <f t="shared" si="39"/>
        <v/>
      </c>
      <c r="AW12" s="118"/>
      <c r="AX12" s="118" t="str">
        <f t="shared" si="40"/>
        <v/>
      </c>
      <c r="AY12" s="119"/>
      <c r="AZ12" s="120"/>
      <c r="BA12" s="118"/>
      <c r="BB12" s="118" t="str">
        <f t="shared" si="41"/>
        <v/>
      </c>
      <c r="BC12" s="118"/>
      <c r="BD12" s="118" t="str">
        <f t="shared" si="42"/>
        <v/>
      </c>
      <c r="BE12" s="118"/>
      <c r="BF12" s="118" t="str">
        <f t="shared" si="43"/>
        <v/>
      </c>
      <c r="BG12" s="119"/>
      <c r="BH12" s="120"/>
      <c r="BI12" s="116"/>
      <c r="BJ12" s="118" t="str">
        <f t="shared" si="44"/>
        <v/>
      </c>
      <c r="BK12" s="118"/>
      <c r="BL12" s="118" t="str">
        <f t="shared" si="45"/>
        <v/>
      </c>
      <c r="BM12" s="118"/>
      <c r="BN12" s="118" t="str">
        <f t="shared" si="46"/>
        <v/>
      </c>
      <c r="BO12" s="119"/>
      <c r="BP12" s="120"/>
      <c r="BQ12" s="116"/>
      <c r="BR12" s="118" t="str">
        <f t="shared" si="1"/>
        <v/>
      </c>
      <c r="BS12" s="118"/>
      <c r="BT12" s="118" t="str">
        <f t="shared" si="2"/>
        <v/>
      </c>
      <c r="BU12" s="118"/>
      <c r="BV12" s="118" t="str">
        <f t="shared" si="3"/>
        <v/>
      </c>
      <c r="BW12" s="119"/>
      <c r="BX12" s="120"/>
      <c r="BY12" s="121"/>
      <c r="BZ12" s="118" t="str">
        <f t="shared" si="4"/>
        <v/>
      </c>
      <c r="CA12" s="118"/>
      <c r="CB12" s="118" t="str">
        <f t="shared" si="5"/>
        <v/>
      </c>
      <c r="CC12" s="118"/>
      <c r="CD12" s="118" t="str">
        <f t="shared" si="6"/>
        <v/>
      </c>
      <c r="CE12" s="119"/>
      <c r="CH12" s="118" t="str">
        <f t="shared" si="7"/>
        <v/>
      </c>
      <c r="CI12" s="118"/>
      <c r="CJ12" s="118" t="str">
        <f t="shared" si="8"/>
        <v/>
      </c>
      <c r="CK12" s="118"/>
      <c r="CL12" s="118" t="str">
        <f t="shared" si="9"/>
        <v/>
      </c>
      <c r="CM12" s="119"/>
      <c r="DQ12" s="134" t="str">
        <f>IF(DP12&lt;&gt;"",MAX(DQ$1:DQ11)+1,"")</f>
        <v/>
      </c>
    </row>
    <row r="13" spans="1:121" s="113" customFormat="1" ht="53.25" customHeight="1" x14ac:dyDescent="0.25">
      <c r="A13" s="312"/>
      <c r="B13" s="632" t="s">
        <v>84</v>
      </c>
      <c r="C13" s="320" t="s">
        <v>73</v>
      </c>
      <c r="D13" s="321" t="s">
        <v>83</v>
      </c>
      <c r="E13" s="313" t="s">
        <v>78</v>
      </c>
      <c r="F13" s="313">
        <f>VLOOKUP(H13,Feuil1!A$1:B$5,2,0)</f>
        <v>0.1</v>
      </c>
      <c r="G13" s="322">
        <f t="shared" si="10"/>
        <v>1</v>
      </c>
      <c r="H13" s="323" t="s">
        <v>74</v>
      </c>
      <c r="I13" s="324">
        <v>3</v>
      </c>
      <c r="J13" s="663">
        <f>IF(I13&lt;&gt;"",MAX(J$1:J12)+1,"")</f>
        <v>10</v>
      </c>
      <c r="K13" s="183" t="s">
        <v>661</v>
      </c>
      <c r="L13" s="182">
        <v>1</v>
      </c>
      <c r="M13" s="213" t="s">
        <v>0</v>
      </c>
      <c r="N13" s="668"/>
      <c r="O13" s="199" t="str">
        <f t="shared" si="0"/>
        <v/>
      </c>
      <c r="P13" s="183" t="s">
        <v>859</v>
      </c>
      <c r="Q13" s="447" t="s">
        <v>763</v>
      </c>
      <c r="R13" s="115"/>
      <c r="S13" s="145"/>
      <c r="T13" s="116">
        <f t="shared" si="47"/>
        <v>1</v>
      </c>
      <c r="U13" s="116">
        <f t="shared" si="51"/>
        <v>1</v>
      </c>
      <c r="V13" s="116">
        <f t="shared" si="48"/>
        <v>1</v>
      </c>
      <c r="W13" s="116"/>
      <c r="X13" s="116">
        <f t="shared" si="49"/>
        <v>0</v>
      </c>
      <c r="Y13" s="116"/>
      <c r="Z13" s="116">
        <f t="shared" si="50"/>
        <v>1</v>
      </c>
      <c r="AA13" s="116"/>
      <c r="AB13" s="117"/>
      <c r="AC13" s="117"/>
      <c r="AD13" s="118">
        <f t="shared" si="32"/>
        <v>1</v>
      </c>
      <c r="AE13" s="118"/>
      <c r="AF13" s="118">
        <f t="shared" si="33"/>
        <v>0</v>
      </c>
      <c r="AG13" s="118"/>
      <c r="AH13" s="118">
        <f t="shared" si="34"/>
        <v>1</v>
      </c>
      <c r="AI13" s="119"/>
      <c r="AJ13" s="120"/>
      <c r="AK13" s="118"/>
      <c r="AL13" s="118" t="str">
        <f t="shared" si="35"/>
        <v/>
      </c>
      <c r="AM13" s="118"/>
      <c r="AN13" s="118" t="str">
        <f t="shared" si="36"/>
        <v/>
      </c>
      <c r="AO13" s="118"/>
      <c r="AP13" s="118" t="str">
        <f t="shared" si="37"/>
        <v/>
      </c>
      <c r="AQ13" s="119"/>
      <c r="AR13" s="120"/>
      <c r="AS13" s="118"/>
      <c r="AT13" s="118" t="str">
        <f t="shared" si="38"/>
        <v/>
      </c>
      <c r="AU13" s="118"/>
      <c r="AV13" s="118" t="str">
        <f t="shared" si="39"/>
        <v/>
      </c>
      <c r="AW13" s="118"/>
      <c r="AX13" s="118" t="str">
        <f t="shared" si="40"/>
        <v/>
      </c>
      <c r="AY13" s="119"/>
      <c r="AZ13" s="120"/>
      <c r="BA13" s="118"/>
      <c r="BB13" s="118" t="str">
        <f t="shared" si="41"/>
        <v/>
      </c>
      <c r="BC13" s="118"/>
      <c r="BD13" s="118" t="str">
        <f t="shared" si="42"/>
        <v/>
      </c>
      <c r="BE13" s="118"/>
      <c r="BF13" s="118" t="str">
        <f t="shared" si="43"/>
        <v/>
      </c>
      <c r="BG13" s="119"/>
      <c r="BH13" s="120"/>
      <c r="BI13" s="116"/>
      <c r="BJ13" s="118" t="str">
        <f t="shared" si="44"/>
        <v/>
      </c>
      <c r="BK13" s="118"/>
      <c r="BL13" s="118" t="str">
        <f t="shared" si="45"/>
        <v/>
      </c>
      <c r="BM13" s="118"/>
      <c r="BN13" s="118" t="str">
        <f t="shared" si="46"/>
        <v/>
      </c>
      <c r="BO13" s="119"/>
      <c r="BP13" s="120"/>
      <c r="BQ13" s="116"/>
      <c r="BR13" s="118" t="str">
        <f t="shared" si="1"/>
        <v/>
      </c>
      <c r="BS13" s="118"/>
      <c r="BT13" s="118" t="str">
        <f t="shared" si="2"/>
        <v/>
      </c>
      <c r="BU13" s="118"/>
      <c r="BV13" s="118" t="str">
        <f t="shared" si="3"/>
        <v/>
      </c>
      <c r="BW13" s="119"/>
      <c r="BX13" s="120"/>
      <c r="BY13" s="121"/>
      <c r="BZ13" s="118" t="str">
        <f t="shared" si="4"/>
        <v/>
      </c>
      <c r="CA13" s="118"/>
      <c r="CB13" s="118" t="str">
        <f t="shared" si="5"/>
        <v/>
      </c>
      <c r="CC13" s="118"/>
      <c r="CD13" s="118" t="str">
        <f t="shared" si="6"/>
        <v/>
      </c>
      <c r="CE13" s="119"/>
      <c r="CH13" s="118" t="str">
        <f t="shared" si="7"/>
        <v/>
      </c>
      <c r="CI13" s="118"/>
      <c r="CJ13" s="118" t="str">
        <f t="shared" si="8"/>
        <v/>
      </c>
      <c r="CK13" s="118"/>
      <c r="CL13" s="118" t="str">
        <f t="shared" si="9"/>
        <v/>
      </c>
      <c r="CM13" s="119"/>
      <c r="DQ13" s="134" t="str">
        <f>IF(DP13&lt;&gt;"",MAX(DQ$1:DQ12)+1,"")</f>
        <v/>
      </c>
    </row>
    <row r="14" spans="1:121" s="113" customFormat="1" ht="60" customHeight="1" x14ac:dyDescent="0.25">
      <c r="A14" s="312"/>
      <c r="B14" s="632" t="s">
        <v>84</v>
      </c>
      <c r="C14" s="320" t="s">
        <v>73</v>
      </c>
      <c r="D14" s="321" t="s">
        <v>83</v>
      </c>
      <c r="E14" s="313" t="s">
        <v>78</v>
      </c>
      <c r="F14" s="313">
        <f>VLOOKUP(H14,Feuil1!A$1:B$5,2,0)</f>
        <v>0.1</v>
      </c>
      <c r="G14" s="322">
        <f t="shared" si="10"/>
        <v>1</v>
      </c>
      <c r="H14" s="323" t="s">
        <v>74</v>
      </c>
      <c r="I14" s="324">
        <v>3</v>
      </c>
      <c r="J14" s="663">
        <f>IF(I14&lt;&gt;"",MAX(J$1:J13)+1,"")</f>
        <v>11</v>
      </c>
      <c r="K14" s="183" t="s">
        <v>90</v>
      </c>
      <c r="L14" s="182">
        <v>1</v>
      </c>
      <c r="M14" s="213" t="s">
        <v>0</v>
      </c>
      <c r="N14" s="668"/>
      <c r="O14" s="199" t="str">
        <f t="shared" si="0"/>
        <v/>
      </c>
      <c r="P14" s="183" t="s">
        <v>91</v>
      </c>
      <c r="Q14" s="447" t="s">
        <v>763</v>
      </c>
      <c r="R14" s="115"/>
      <c r="S14" s="145"/>
      <c r="T14" s="116">
        <f t="shared" si="47"/>
        <v>1</v>
      </c>
      <c r="U14" s="116">
        <f t="shared" si="51"/>
        <v>1</v>
      </c>
      <c r="V14" s="116">
        <f t="shared" si="48"/>
        <v>1</v>
      </c>
      <c r="W14" s="116"/>
      <c r="X14" s="116">
        <f t="shared" si="49"/>
        <v>0</v>
      </c>
      <c r="Y14" s="116"/>
      <c r="Z14" s="116">
        <f t="shared" si="50"/>
        <v>1</v>
      </c>
      <c r="AA14" s="116"/>
      <c r="AB14" s="117"/>
      <c r="AC14" s="117"/>
      <c r="AD14" s="118">
        <f t="shared" si="32"/>
        <v>1</v>
      </c>
      <c r="AE14" s="118"/>
      <c r="AF14" s="118">
        <f t="shared" si="33"/>
        <v>0</v>
      </c>
      <c r="AG14" s="118"/>
      <c r="AH14" s="118">
        <f t="shared" si="34"/>
        <v>1</v>
      </c>
      <c r="AI14" s="119"/>
      <c r="AJ14" s="120"/>
      <c r="AK14" s="118"/>
      <c r="AL14" s="118" t="str">
        <f t="shared" si="35"/>
        <v/>
      </c>
      <c r="AM14" s="118"/>
      <c r="AN14" s="118" t="str">
        <f t="shared" si="36"/>
        <v/>
      </c>
      <c r="AO14" s="118"/>
      <c r="AP14" s="118" t="str">
        <f t="shared" si="37"/>
        <v/>
      </c>
      <c r="AQ14" s="119"/>
      <c r="AR14" s="120"/>
      <c r="AS14" s="118"/>
      <c r="AT14" s="118" t="str">
        <f t="shared" si="38"/>
        <v/>
      </c>
      <c r="AU14" s="118"/>
      <c r="AV14" s="118" t="str">
        <f t="shared" si="39"/>
        <v/>
      </c>
      <c r="AW14" s="118"/>
      <c r="AX14" s="118" t="str">
        <f t="shared" si="40"/>
        <v/>
      </c>
      <c r="AY14" s="119"/>
      <c r="AZ14" s="120"/>
      <c r="BA14" s="118"/>
      <c r="BB14" s="118" t="str">
        <f t="shared" si="41"/>
        <v/>
      </c>
      <c r="BC14" s="118"/>
      <c r="BD14" s="118" t="str">
        <f t="shared" si="42"/>
        <v/>
      </c>
      <c r="BE14" s="118"/>
      <c r="BF14" s="118" t="str">
        <f t="shared" si="43"/>
        <v/>
      </c>
      <c r="BG14" s="119"/>
      <c r="BH14" s="120"/>
      <c r="BI14" s="116"/>
      <c r="BJ14" s="118" t="str">
        <f t="shared" si="44"/>
        <v/>
      </c>
      <c r="BK14" s="118"/>
      <c r="BL14" s="118" t="str">
        <f t="shared" si="45"/>
        <v/>
      </c>
      <c r="BM14" s="118"/>
      <c r="BN14" s="118" t="str">
        <f t="shared" si="46"/>
        <v/>
      </c>
      <c r="BO14" s="119"/>
      <c r="BP14" s="120"/>
      <c r="BQ14" s="116"/>
      <c r="BR14" s="118" t="str">
        <f t="shared" si="1"/>
        <v/>
      </c>
      <c r="BS14" s="118"/>
      <c r="BT14" s="118" t="str">
        <f t="shared" si="2"/>
        <v/>
      </c>
      <c r="BU14" s="118"/>
      <c r="BV14" s="118" t="str">
        <f t="shared" si="3"/>
        <v/>
      </c>
      <c r="BW14" s="119"/>
      <c r="BX14" s="120"/>
      <c r="BY14" s="121"/>
      <c r="BZ14" s="118" t="str">
        <f t="shared" si="4"/>
        <v/>
      </c>
      <c r="CA14" s="118"/>
      <c r="CB14" s="118" t="str">
        <f t="shared" si="5"/>
        <v/>
      </c>
      <c r="CC14" s="118"/>
      <c r="CD14" s="118" t="str">
        <f t="shared" si="6"/>
        <v/>
      </c>
      <c r="CE14" s="119"/>
      <c r="CH14" s="118" t="str">
        <f t="shared" si="7"/>
        <v/>
      </c>
      <c r="CI14" s="118"/>
      <c r="CJ14" s="118" t="str">
        <f t="shared" si="8"/>
        <v/>
      </c>
      <c r="CK14" s="118"/>
      <c r="CL14" s="118" t="str">
        <f t="shared" si="9"/>
        <v/>
      </c>
      <c r="CM14" s="119"/>
      <c r="DQ14" s="134" t="str">
        <f>IF(DP14&lt;&gt;"",MAX(DQ$1:DQ13)+1,"")</f>
        <v/>
      </c>
    </row>
    <row r="15" spans="1:121" s="113" customFormat="1" ht="94.5" customHeight="1" x14ac:dyDescent="0.25">
      <c r="A15" s="312"/>
      <c r="B15" s="632" t="s">
        <v>84</v>
      </c>
      <c r="C15" s="320" t="s">
        <v>73</v>
      </c>
      <c r="D15" s="321" t="s">
        <v>83</v>
      </c>
      <c r="E15" s="313" t="s">
        <v>78</v>
      </c>
      <c r="F15" s="313">
        <f>VLOOKUP(H15,Feuil1!A$1:B$5,2,0)</f>
        <v>0.1</v>
      </c>
      <c r="G15" s="322">
        <f t="shared" si="10"/>
        <v>1</v>
      </c>
      <c r="H15" s="323" t="s">
        <v>74</v>
      </c>
      <c r="I15" s="324">
        <v>3</v>
      </c>
      <c r="J15" s="663">
        <f>IF(I15&lt;&gt;"",MAX(J$1:J14)+1,"")</f>
        <v>12</v>
      </c>
      <c r="K15" s="183" t="s">
        <v>687</v>
      </c>
      <c r="L15" s="182">
        <v>1</v>
      </c>
      <c r="M15" s="213" t="s">
        <v>0</v>
      </c>
      <c r="N15" s="668"/>
      <c r="O15" s="199" t="str">
        <f t="shared" si="0"/>
        <v/>
      </c>
      <c r="P15" s="183" t="s">
        <v>771</v>
      </c>
      <c r="Q15" s="447" t="s">
        <v>763</v>
      </c>
      <c r="R15" s="115"/>
      <c r="S15" s="145"/>
      <c r="T15" s="116">
        <f t="shared" si="47"/>
        <v>1</v>
      </c>
      <c r="U15" s="116">
        <f t="shared" si="51"/>
        <v>1</v>
      </c>
      <c r="V15" s="116">
        <f t="shared" si="48"/>
        <v>1</v>
      </c>
      <c r="W15" s="116"/>
      <c r="X15" s="116">
        <f t="shared" si="49"/>
        <v>0</v>
      </c>
      <c r="Y15" s="116"/>
      <c r="Z15" s="116">
        <f t="shared" si="50"/>
        <v>1</v>
      </c>
      <c r="AA15" s="116"/>
      <c r="AB15" s="117"/>
      <c r="AC15" s="117"/>
      <c r="AD15" s="118">
        <f t="shared" si="32"/>
        <v>1</v>
      </c>
      <c r="AE15" s="118"/>
      <c r="AF15" s="118">
        <f t="shared" si="33"/>
        <v>0</v>
      </c>
      <c r="AG15" s="118"/>
      <c r="AH15" s="118">
        <f t="shared" si="34"/>
        <v>1</v>
      </c>
      <c r="AI15" s="119"/>
      <c r="AJ15" s="120"/>
      <c r="AK15" s="118"/>
      <c r="AL15" s="118" t="str">
        <f t="shared" si="35"/>
        <v/>
      </c>
      <c r="AM15" s="118"/>
      <c r="AN15" s="118" t="str">
        <f t="shared" si="36"/>
        <v/>
      </c>
      <c r="AO15" s="118"/>
      <c r="AP15" s="118" t="str">
        <f t="shared" si="37"/>
        <v/>
      </c>
      <c r="AQ15" s="119"/>
      <c r="AR15" s="120"/>
      <c r="AS15" s="118"/>
      <c r="AT15" s="118" t="str">
        <f t="shared" si="38"/>
        <v/>
      </c>
      <c r="AU15" s="118"/>
      <c r="AV15" s="118" t="str">
        <f t="shared" si="39"/>
        <v/>
      </c>
      <c r="AW15" s="118"/>
      <c r="AX15" s="118" t="str">
        <f t="shared" si="40"/>
        <v/>
      </c>
      <c r="AY15" s="119"/>
      <c r="AZ15" s="120"/>
      <c r="BA15" s="118"/>
      <c r="BB15" s="118" t="str">
        <f t="shared" si="41"/>
        <v/>
      </c>
      <c r="BC15" s="118"/>
      <c r="BD15" s="118" t="str">
        <f t="shared" si="42"/>
        <v/>
      </c>
      <c r="BE15" s="118"/>
      <c r="BF15" s="118" t="str">
        <f t="shared" si="43"/>
        <v/>
      </c>
      <c r="BG15" s="119"/>
      <c r="BH15" s="120"/>
      <c r="BI15" s="116"/>
      <c r="BJ15" s="118" t="str">
        <f t="shared" si="44"/>
        <v/>
      </c>
      <c r="BK15" s="118"/>
      <c r="BL15" s="118" t="str">
        <f t="shared" si="45"/>
        <v/>
      </c>
      <c r="BM15" s="118"/>
      <c r="BN15" s="118" t="str">
        <f t="shared" si="46"/>
        <v/>
      </c>
      <c r="BO15" s="119"/>
      <c r="BP15" s="120"/>
      <c r="BQ15" s="116"/>
      <c r="BR15" s="118" t="str">
        <f t="shared" si="1"/>
        <v/>
      </c>
      <c r="BS15" s="118"/>
      <c r="BT15" s="118" t="str">
        <f t="shared" si="2"/>
        <v/>
      </c>
      <c r="BU15" s="118"/>
      <c r="BV15" s="118" t="str">
        <f t="shared" si="3"/>
        <v/>
      </c>
      <c r="BW15" s="119"/>
      <c r="BX15" s="120"/>
      <c r="BY15" s="121"/>
      <c r="BZ15" s="118" t="str">
        <f t="shared" si="4"/>
        <v/>
      </c>
      <c r="CA15" s="118"/>
      <c r="CB15" s="118" t="str">
        <f t="shared" si="5"/>
        <v/>
      </c>
      <c r="CC15" s="118"/>
      <c r="CD15" s="118" t="str">
        <f t="shared" si="6"/>
        <v/>
      </c>
      <c r="CE15" s="119"/>
      <c r="CH15" s="118" t="str">
        <f t="shared" si="7"/>
        <v/>
      </c>
      <c r="CI15" s="118"/>
      <c r="CJ15" s="118" t="str">
        <f t="shared" si="8"/>
        <v/>
      </c>
      <c r="CK15" s="118"/>
      <c r="CL15" s="118" t="str">
        <f t="shared" si="9"/>
        <v/>
      </c>
      <c r="CM15" s="119"/>
      <c r="DQ15" s="134" t="str">
        <f>IF(DP15&lt;&gt;"",MAX(DQ$1:DQ14)+1,"")</f>
        <v/>
      </c>
    </row>
    <row r="16" spans="1:121" s="113" customFormat="1" ht="47.25" customHeight="1" x14ac:dyDescent="0.25">
      <c r="A16" s="312"/>
      <c r="B16" s="632" t="s">
        <v>84</v>
      </c>
      <c r="C16" s="320" t="s">
        <v>73</v>
      </c>
      <c r="D16" s="321" t="s">
        <v>83</v>
      </c>
      <c r="E16" s="313" t="s">
        <v>78</v>
      </c>
      <c r="F16" s="313">
        <f>VLOOKUP(H16,Feuil1!A$1:B$5,2,0)</f>
        <v>0.1</v>
      </c>
      <c r="G16" s="322">
        <f t="shared" si="10"/>
        <v>1</v>
      </c>
      <c r="H16" s="323" t="s">
        <v>74</v>
      </c>
      <c r="I16" s="324">
        <v>3</v>
      </c>
      <c r="J16" s="663">
        <f>IF(I16&lt;&gt;"",MAX(J$1:J15)+1,"")</f>
        <v>13</v>
      </c>
      <c r="K16" s="183" t="s">
        <v>92</v>
      </c>
      <c r="L16" s="182">
        <v>1</v>
      </c>
      <c r="M16" s="213" t="s">
        <v>0</v>
      </c>
      <c r="N16" s="668"/>
      <c r="O16" s="199" t="str">
        <f t="shared" si="0"/>
        <v/>
      </c>
      <c r="P16" s="183" t="s">
        <v>93</v>
      </c>
      <c r="Q16" s="447" t="s">
        <v>763</v>
      </c>
      <c r="R16" s="115"/>
      <c r="S16" s="145"/>
      <c r="T16" s="116">
        <f t="shared" si="47"/>
        <v>1</v>
      </c>
      <c r="U16" s="116">
        <f t="shared" si="51"/>
        <v>1</v>
      </c>
      <c r="V16" s="116">
        <f t="shared" si="48"/>
        <v>1</v>
      </c>
      <c r="W16" s="116"/>
      <c r="X16" s="116">
        <f t="shared" si="49"/>
        <v>0</v>
      </c>
      <c r="Y16" s="116"/>
      <c r="Z16" s="116">
        <f t="shared" si="50"/>
        <v>1</v>
      </c>
      <c r="AA16" s="116"/>
      <c r="AB16" s="117"/>
      <c r="AC16" s="117"/>
      <c r="AD16" s="118">
        <f t="shared" si="32"/>
        <v>1</v>
      </c>
      <c r="AE16" s="118"/>
      <c r="AF16" s="118">
        <f t="shared" si="33"/>
        <v>0</v>
      </c>
      <c r="AG16" s="118"/>
      <c r="AH16" s="118">
        <f t="shared" si="34"/>
        <v>1</v>
      </c>
      <c r="AI16" s="119"/>
      <c r="AJ16" s="120"/>
      <c r="AK16" s="118"/>
      <c r="AL16" s="118" t="str">
        <f t="shared" si="35"/>
        <v/>
      </c>
      <c r="AM16" s="118"/>
      <c r="AN16" s="118" t="str">
        <f t="shared" si="36"/>
        <v/>
      </c>
      <c r="AO16" s="118"/>
      <c r="AP16" s="118" t="str">
        <f t="shared" si="37"/>
        <v/>
      </c>
      <c r="AQ16" s="119"/>
      <c r="AR16" s="120"/>
      <c r="AS16" s="118"/>
      <c r="AT16" s="118" t="str">
        <f t="shared" si="38"/>
        <v/>
      </c>
      <c r="AU16" s="118"/>
      <c r="AV16" s="118" t="str">
        <f t="shared" si="39"/>
        <v/>
      </c>
      <c r="AW16" s="118"/>
      <c r="AX16" s="118" t="str">
        <f t="shared" si="40"/>
        <v/>
      </c>
      <c r="AY16" s="119"/>
      <c r="AZ16" s="120"/>
      <c r="BA16" s="118"/>
      <c r="BB16" s="118" t="str">
        <f t="shared" si="41"/>
        <v/>
      </c>
      <c r="BC16" s="118"/>
      <c r="BD16" s="118" t="str">
        <f t="shared" si="42"/>
        <v/>
      </c>
      <c r="BE16" s="118"/>
      <c r="BF16" s="118" t="str">
        <f t="shared" si="43"/>
        <v/>
      </c>
      <c r="BG16" s="119"/>
      <c r="BH16" s="120"/>
      <c r="BI16" s="116"/>
      <c r="BJ16" s="118" t="str">
        <f t="shared" si="44"/>
        <v/>
      </c>
      <c r="BK16" s="118"/>
      <c r="BL16" s="118" t="str">
        <f t="shared" si="45"/>
        <v/>
      </c>
      <c r="BM16" s="118"/>
      <c r="BN16" s="118" t="str">
        <f t="shared" si="46"/>
        <v/>
      </c>
      <c r="BO16" s="119"/>
      <c r="BP16" s="120"/>
      <c r="BQ16" s="116"/>
      <c r="BR16" s="118" t="str">
        <f t="shared" si="1"/>
        <v/>
      </c>
      <c r="BS16" s="118"/>
      <c r="BT16" s="118" t="str">
        <f t="shared" si="2"/>
        <v/>
      </c>
      <c r="BU16" s="118"/>
      <c r="BV16" s="118" t="str">
        <f t="shared" si="3"/>
        <v/>
      </c>
      <c r="BW16" s="119"/>
      <c r="BX16" s="120"/>
      <c r="BY16" s="121"/>
      <c r="BZ16" s="118" t="str">
        <f t="shared" si="4"/>
        <v/>
      </c>
      <c r="CA16" s="118"/>
      <c r="CB16" s="118" t="str">
        <f t="shared" si="5"/>
        <v/>
      </c>
      <c r="CC16" s="118"/>
      <c r="CD16" s="118" t="str">
        <f t="shared" si="6"/>
        <v/>
      </c>
      <c r="CE16" s="119"/>
      <c r="CH16" s="118" t="str">
        <f t="shared" si="7"/>
        <v/>
      </c>
      <c r="CI16" s="118"/>
      <c r="CJ16" s="118" t="str">
        <f t="shared" si="8"/>
        <v/>
      </c>
      <c r="CK16" s="118"/>
      <c r="CL16" s="118" t="str">
        <f t="shared" si="9"/>
        <v/>
      </c>
      <c r="CM16" s="119"/>
      <c r="DQ16" s="134" t="str">
        <f>IF(DP16&lt;&gt;"",MAX(DQ$1:DQ15)+1,"")</f>
        <v/>
      </c>
    </row>
    <row r="17" spans="1:121" s="113" customFormat="1" ht="48" customHeight="1" x14ac:dyDescent="0.25">
      <c r="A17" s="312"/>
      <c r="B17" s="632" t="s">
        <v>84</v>
      </c>
      <c r="C17" s="320" t="s">
        <v>73</v>
      </c>
      <c r="D17" s="321" t="s">
        <v>83</v>
      </c>
      <c r="E17" s="313" t="s">
        <v>78</v>
      </c>
      <c r="F17" s="313">
        <f>VLOOKUP(H17,Feuil1!A$1:B$5,2,0)</f>
        <v>0.1</v>
      </c>
      <c r="G17" s="322">
        <f t="shared" si="10"/>
        <v>1</v>
      </c>
      <c r="H17" s="323" t="s">
        <v>74</v>
      </c>
      <c r="I17" s="324">
        <v>3</v>
      </c>
      <c r="J17" s="663">
        <f>IF(I17&lt;&gt;"",MAX(J$1:J16)+1,"")</f>
        <v>14</v>
      </c>
      <c r="K17" s="183" t="s">
        <v>94</v>
      </c>
      <c r="L17" s="182">
        <v>3</v>
      </c>
      <c r="M17" s="213" t="s">
        <v>0</v>
      </c>
      <c r="N17" s="668"/>
      <c r="O17" s="199" t="str">
        <f t="shared" si="0"/>
        <v/>
      </c>
      <c r="P17" s="183" t="s">
        <v>95</v>
      </c>
      <c r="Q17" s="447" t="s">
        <v>763</v>
      </c>
      <c r="R17" s="115"/>
      <c r="S17" s="145"/>
      <c r="T17" s="116">
        <f t="shared" si="47"/>
        <v>3</v>
      </c>
      <c r="U17" s="116">
        <f t="shared" si="51"/>
        <v>1</v>
      </c>
      <c r="V17" s="116">
        <f t="shared" si="48"/>
        <v>3</v>
      </c>
      <c r="W17" s="116"/>
      <c r="X17" s="116">
        <f t="shared" si="49"/>
        <v>0</v>
      </c>
      <c r="Y17" s="116"/>
      <c r="Z17" s="116">
        <f t="shared" si="50"/>
        <v>3</v>
      </c>
      <c r="AA17" s="116"/>
      <c r="AB17" s="117"/>
      <c r="AC17" s="117"/>
      <c r="AD17" s="118">
        <f t="shared" si="32"/>
        <v>3</v>
      </c>
      <c r="AE17" s="118"/>
      <c r="AF17" s="118">
        <f t="shared" si="33"/>
        <v>0</v>
      </c>
      <c r="AG17" s="118"/>
      <c r="AH17" s="118">
        <f t="shared" si="34"/>
        <v>3</v>
      </c>
      <c r="AI17" s="119"/>
      <c r="AJ17" s="120"/>
      <c r="AK17" s="118"/>
      <c r="AL17" s="118" t="str">
        <f t="shared" si="35"/>
        <v/>
      </c>
      <c r="AM17" s="118"/>
      <c r="AN17" s="118" t="str">
        <f t="shared" si="36"/>
        <v/>
      </c>
      <c r="AO17" s="118"/>
      <c r="AP17" s="118" t="str">
        <f t="shared" si="37"/>
        <v/>
      </c>
      <c r="AQ17" s="119"/>
      <c r="AR17" s="120"/>
      <c r="AS17" s="118"/>
      <c r="AT17" s="118" t="str">
        <f t="shared" si="38"/>
        <v/>
      </c>
      <c r="AU17" s="118"/>
      <c r="AV17" s="118" t="str">
        <f t="shared" si="39"/>
        <v/>
      </c>
      <c r="AW17" s="118"/>
      <c r="AX17" s="118" t="str">
        <f t="shared" si="40"/>
        <v/>
      </c>
      <c r="AY17" s="119"/>
      <c r="AZ17" s="120"/>
      <c r="BA17" s="118"/>
      <c r="BB17" s="118" t="str">
        <f t="shared" si="41"/>
        <v/>
      </c>
      <c r="BC17" s="118"/>
      <c r="BD17" s="118" t="str">
        <f t="shared" si="42"/>
        <v/>
      </c>
      <c r="BE17" s="118"/>
      <c r="BF17" s="118" t="str">
        <f t="shared" si="43"/>
        <v/>
      </c>
      <c r="BG17" s="119"/>
      <c r="BH17" s="120"/>
      <c r="BI17" s="116"/>
      <c r="BJ17" s="118" t="str">
        <f t="shared" si="44"/>
        <v/>
      </c>
      <c r="BK17" s="118"/>
      <c r="BL17" s="118" t="str">
        <f t="shared" si="45"/>
        <v/>
      </c>
      <c r="BM17" s="118"/>
      <c r="BN17" s="118" t="str">
        <f t="shared" si="46"/>
        <v/>
      </c>
      <c r="BO17" s="119"/>
      <c r="BP17" s="120"/>
      <c r="BQ17" s="116"/>
      <c r="BR17" s="118" t="str">
        <f t="shared" si="1"/>
        <v/>
      </c>
      <c r="BS17" s="118"/>
      <c r="BT17" s="118" t="str">
        <f t="shared" si="2"/>
        <v/>
      </c>
      <c r="BU17" s="118"/>
      <c r="BV17" s="118" t="str">
        <f t="shared" si="3"/>
        <v/>
      </c>
      <c r="BW17" s="119"/>
      <c r="BX17" s="120"/>
      <c r="BY17" s="121"/>
      <c r="BZ17" s="118" t="str">
        <f t="shared" si="4"/>
        <v/>
      </c>
      <c r="CA17" s="118"/>
      <c r="CB17" s="118" t="str">
        <f t="shared" si="5"/>
        <v/>
      </c>
      <c r="CC17" s="118"/>
      <c r="CD17" s="118" t="str">
        <f t="shared" si="6"/>
        <v/>
      </c>
      <c r="CE17" s="119"/>
      <c r="CH17" s="118" t="str">
        <f t="shared" si="7"/>
        <v/>
      </c>
      <c r="CI17" s="118"/>
      <c r="CJ17" s="118" t="str">
        <f t="shared" si="8"/>
        <v/>
      </c>
      <c r="CK17" s="118"/>
      <c r="CL17" s="118" t="str">
        <f t="shared" si="9"/>
        <v/>
      </c>
      <c r="CM17" s="119"/>
      <c r="DQ17" s="134" t="str">
        <f>IF(DP17&lt;&gt;"",MAX(DQ$1:DQ16)+1,"")</f>
        <v/>
      </c>
    </row>
    <row r="18" spans="1:121" s="113" customFormat="1" ht="50.25" customHeight="1" x14ac:dyDescent="0.25">
      <c r="A18" s="312"/>
      <c r="B18" s="632" t="s">
        <v>84</v>
      </c>
      <c r="C18" s="320" t="s">
        <v>73</v>
      </c>
      <c r="D18" s="321" t="s">
        <v>83</v>
      </c>
      <c r="E18" s="313" t="s">
        <v>78</v>
      </c>
      <c r="F18" s="313">
        <f>VLOOKUP(H18,Feuil1!A$1:B$5,2,0)</f>
        <v>0.1</v>
      </c>
      <c r="G18" s="322">
        <f t="shared" si="10"/>
        <v>1</v>
      </c>
      <c r="H18" s="323" t="s">
        <v>74</v>
      </c>
      <c r="I18" s="324">
        <v>78</v>
      </c>
      <c r="J18" s="663">
        <f>IF(I18&lt;&gt;"",MAX(J$1:J17)+1,"")</f>
        <v>15</v>
      </c>
      <c r="K18" s="183" t="s">
        <v>632</v>
      </c>
      <c r="L18" s="182">
        <v>3</v>
      </c>
      <c r="M18" s="213" t="s">
        <v>0</v>
      </c>
      <c r="N18" s="668"/>
      <c r="O18" s="199" t="str">
        <f t="shared" si="0"/>
        <v/>
      </c>
      <c r="P18" s="183" t="s">
        <v>691</v>
      </c>
      <c r="Q18" s="447" t="s">
        <v>763</v>
      </c>
      <c r="R18" s="133"/>
      <c r="S18" s="145"/>
      <c r="T18" s="116">
        <f t="shared" si="47"/>
        <v>3</v>
      </c>
      <c r="U18" s="116">
        <f t="shared" si="51"/>
        <v>1</v>
      </c>
      <c r="V18" s="116">
        <f t="shared" si="48"/>
        <v>3</v>
      </c>
      <c r="W18" s="116"/>
      <c r="X18" s="116">
        <f t="shared" si="49"/>
        <v>0</v>
      </c>
      <c r="Y18" s="116"/>
      <c r="Z18" s="116">
        <f t="shared" si="50"/>
        <v>3</v>
      </c>
      <c r="AA18" s="116"/>
      <c r="AB18" s="117"/>
      <c r="AC18" s="117"/>
      <c r="AD18" s="118">
        <f t="shared" si="32"/>
        <v>3</v>
      </c>
      <c r="AE18" s="118"/>
      <c r="AF18" s="118">
        <f t="shared" si="33"/>
        <v>0</v>
      </c>
      <c r="AG18" s="118"/>
      <c r="AH18" s="118">
        <f t="shared" si="34"/>
        <v>3</v>
      </c>
      <c r="AI18" s="119"/>
      <c r="AJ18" s="120"/>
      <c r="AK18" s="118"/>
      <c r="AL18" s="118" t="str">
        <f t="shared" si="35"/>
        <v/>
      </c>
      <c r="AM18" s="118"/>
      <c r="AN18" s="118" t="str">
        <f t="shared" si="36"/>
        <v/>
      </c>
      <c r="AO18" s="118"/>
      <c r="AP18" s="118" t="str">
        <f t="shared" si="37"/>
        <v/>
      </c>
      <c r="AQ18" s="119"/>
      <c r="AR18" s="120"/>
      <c r="AS18" s="118"/>
      <c r="AT18" s="118" t="str">
        <f t="shared" si="38"/>
        <v/>
      </c>
      <c r="AU18" s="118"/>
      <c r="AV18" s="118" t="str">
        <f t="shared" si="39"/>
        <v/>
      </c>
      <c r="AW18" s="118"/>
      <c r="AX18" s="118" t="str">
        <f t="shared" si="40"/>
        <v/>
      </c>
      <c r="AY18" s="119"/>
      <c r="AZ18" s="120"/>
      <c r="BA18" s="118"/>
      <c r="BB18" s="118" t="str">
        <f t="shared" si="41"/>
        <v/>
      </c>
      <c r="BC18" s="118"/>
      <c r="BD18" s="118" t="str">
        <f t="shared" si="42"/>
        <v/>
      </c>
      <c r="BE18" s="118"/>
      <c r="BF18" s="118" t="str">
        <f t="shared" si="43"/>
        <v/>
      </c>
      <c r="BG18" s="119"/>
      <c r="BH18" s="120"/>
      <c r="BI18" s="116"/>
      <c r="BJ18" s="118" t="str">
        <f t="shared" si="44"/>
        <v/>
      </c>
      <c r="BK18" s="118"/>
      <c r="BL18" s="118" t="str">
        <f t="shared" si="45"/>
        <v/>
      </c>
      <c r="BM18" s="118"/>
      <c r="BN18" s="118" t="str">
        <f t="shared" si="46"/>
        <v/>
      </c>
      <c r="BO18" s="119"/>
      <c r="BP18" s="120"/>
      <c r="BQ18" s="116"/>
      <c r="BR18" s="118" t="str">
        <f t="shared" si="1"/>
        <v/>
      </c>
      <c r="BS18" s="118"/>
      <c r="BT18" s="118" t="str">
        <f t="shared" si="2"/>
        <v/>
      </c>
      <c r="BU18" s="118"/>
      <c r="BV18" s="118" t="str">
        <f t="shared" si="3"/>
        <v/>
      </c>
      <c r="BW18" s="119"/>
      <c r="BX18" s="120"/>
      <c r="BY18" s="121"/>
      <c r="BZ18" s="118" t="str">
        <f t="shared" si="4"/>
        <v/>
      </c>
      <c r="CA18" s="118"/>
      <c r="CB18" s="118" t="str">
        <f t="shared" si="5"/>
        <v/>
      </c>
      <c r="CC18" s="118"/>
      <c r="CD18" s="118" t="str">
        <f t="shared" si="6"/>
        <v/>
      </c>
      <c r="CE18" s="119"/>
      <c r="CH18" s="118" t="str">
        <f t="shared" si="7"/>
        <v/>
      </c>
      <c r="CI18" s="118"/>
      <c r="CJ18" s="118" t="str">
        <f t="shared" si="8"/>
        <v/>
      </c>
      <c r="CK18" s="118"/>
      <c r="CL18" s="118" t="str">
        <f t="shared" si="9"/>
        <v/>
      </c>
      <c r="CM18" s="119"/>
      <c r="DQ18" s="134" t="str">
        <f>IF(DP18&lt;&gt;"",MAX(DQ$1:DQ17)+1,"")</f>
        <v/>
      </c>
    </row>
    <row r="19" spans="1:121" s="113" customFormat="1" ht="51.75" customHeight="1" x14ac:dyDescent="0.25">
      <c r="A19" s="312"/>
      <c r="B19" s="632" t="s">
        <v>84</v>
      </c>
      <c r="C19" s="320" t="s">
        <v>73</v>
      </c>
      <c r="D19" s="321" t="s">
        <v>83</v>
      </c>
      <c r="E19" s="313" t="s">
        <v>78</v>
      </c>
      <c r="F19" s="313">
        <f>VLOOKUP(H19,Feuil1!A$1:B$5,2,0)</f>
        <v>0.1</v>
      </c>
      <c r="G19" s="322">
        <f t="shared" ref="G19" si="52">IF(H19="Information et Communication",1,IF(H19="Savoir-faire Savoir-être",2,IF(H19="Confort et hygiène",3,IF(H19="Qualité de la prestation",5,IF(H19="Développement Durable",4)))))</f>
        <v>1</v>
      </c>
      <c r="H19" s="323" t="s">
        <v>74</v>
      </c>
      <c r="I19" s="324">
        <v>200</v>
      </c>
      <c r="J19" s="663">
        <f>IF(I19&lt;&gt;"",MAX(J$1:J18)+1,"")</f>
        <v>16</v>
      </c>
      <c r="K19" s="183" t="s">
        <v>688</v>
      </c>
      <c r="L19" s="182">
        <v>3</v>
      </c>
      <c r="M19" s="213" t="s">
        <v>0</v>
      </c>
      <c r="N19" s="668"/>
      <c r="O19" s="199" t="str">
        <f t="shared" si="0"/>
        <v/>
      </c>
      <c r="P19" s="183" t="s">
        <v>689</v>
      </c>
      <c r="Q19" s="447" t="s">
        <v>763</v>
      </c>
      <c r="R19" s="133"/>
      <c r="S19" s="145"/>
      <c r="T19" s="116">
        <f t="shared" si="47"/>
        <v>3</v>
      </c>
      <c r="U19" s="116">
        <f t="shared" si="51"/>
        <v>1</v>
      </c>
      <c r="V19" s="116">
        <f t="shared" si="48"/>
        <v>3</v>
      </c>
      <c r="W19" s="116"/>
      <c r="X19" s="116">
        <f t="shared" si="49"/>
        <v>0</v>
      </c>
      <c r="Y19" s="116"/>
      <c r="Z19" s="116">
        <f t="shared" si="50"/>
        <v>3</v>
      </c>
      <c r="AA19" s="116"/>
      <c r="AB19" s="117"/>
      <c r="AC19" s="117"/>
      <c r="AD19" s="118">
        <f t="shared" si="32"/>
        <v>3</v>
      </c>
      <c r="AE19" s="118"/>
      <c r="AF19" s="118">
        <f t="shared" si="33"/>
        <v>0</v>
      </c>
      <c r="AG19" s="118"/>
      <c r="AH19" s="118">
        <f t="shared" si="34"/>
        <v>3</v>
      </c>
      <c r="AI19" s="119"/>
      <c r="AJ19" s="120"/>
      <c r="AK19" s="118"/>
      <c r="AL19" s="118" t="str">
        <f t="shared" si="35"/>
        <v/>
      </c>
      <c r="AM19" s="118"/>
      <c r="AN19" s="118" t="str">
        <f t="shared" si="36"/>
        <v/>
      </c>
      <c r="AO19" s="118"/>
      <c r="AP19" s="118" t="str">
        <f t="shared" si="37"/>
        <v/>
      </c>
      <c r="AQ19" s="119"/>
      <c r="AR19" s="120"/>
      <c r="AS19" s="118"/>
      <c r="AT19" s="118" t="str">
        <f t="shared" si="38"/>
        <v/>
      </c>
      <c r="AU19" s="118"/>
      <c r="AV19" s="118" t="str">
        <f t="shared" si="39"/>
        <v/>
      </c>
      <c r="AW19" s="118"/>
      <c r="AX19" s="118" t="str">
        <f t="shared" si="40"/>
        <v/>
      </c>
      <c r="AY19" s="119"/>
      <c r="AZ19" s="120"/>
      <c r="BA19" s="118"/>
      <c r="BB19" s="118" t="str">
        <f t="shared" si="41"/>
        <v/>
      </c>
      <c r="BC19" s="118"/>
      <c r="BD19" s="118" t="str">
        <f t="shared" si="42"/>
        <v/>
      </c>
      <c r="BE19" s="118"/>
      <c r="BF19" s="118" t="str">
        <f t="shared" si="43"/>
        <v/>
      </c>
      <c r="BG19" s="119"/>
      <c r="BH19" s="120"/>
      <c r="BI19" s="116"/>
      <c r="BJ19" s="118" t="str">
        <f t="shared" si="44"/>
        <v/>
      </c>
      <c r="BK19" s="118"/>
      <c r="BL19" s="118" t="str">
        <f t="shared" si="45"/>
        <v/>
      </c>
      <c r="BM19" s="118"/>
      <c r="BN19" s="118" t="str">
        <f t="shared" si="46"/>
        <v/>
      </c>
      <c r="BO19" s="119"/>
      <c r="BP19" s="120"/>
      <c r="BQ19" s="116"/>
      <c r="BR19" s="118" t="str">
        <f t="shared" si="1"/>
        <v/>
      </c>
      <c r="BS19" s="118"/>
      <c r="BT19" s="118" t="str">
        <f t="shared" si="2"/>
        <v/>
      </c>
      <c r="BU19" s="118"/>
      <c r="BV19" s="118" t="str">
        <f t="shared" si="3"/>
        <v/>
      </c>
      <c r="BW19" s="119"/>
      <c r="BX19" s="120"/>
      <c r="BY19" s="121"/>
      <c r="BZ19" s="118" t="str">
        <f t="shared" si="4"/>
        <v/>
      </c>
      <c r="CA19" s="118"/>
      <c r="CB19" s="118" t="str">
        <f t="shared" si="5"/>
        <v/>
      </c>
      <c r="CC19" s="118"/>
      <c r="CD19" s="118" t="str">
        <f t="shared" si="6"/>
        <v/>
      </c>
      <c r="CE19" s="119"/>
      <c r="CH19" s="118" t="str">
        <f t="shared" si="7"/>
        <v/>
      </c>
      <c r="CI19" s="118"/>
      <c r="CJ19" s="118" t="str">
        <f t="shared" si="8"/>
        <v/>
      </c>
      <c r="CK19" s="118"/>
      <c r="CL19" s="118" t="str">
        <f t="shared" si="9"/>
        <v/>
      </c>
      <c r="CM19" s="119"/>
      <c r="DQ19" s="134"/>
    </row>
    <row r="20" spans="1:121" s="106" customFormat="1" ht="39" customHeight="1" x14ac:dyDescent="0.25">
      <c r="A20" s="312"/>
      <c r="B20" s="632" t="s">
        <v>84</v>
      </c>
      <c r="C20" s="320" t="s">
        <v>73</v>
      </c>
      <c r="D20" s="321" t="s">
        <v>83</v>
      </c>
      <c r="E20" s="313" t="s">
        <v>78</v>
      </c>
      <c r="F20" s="313">
        <f>VLOOKUP(H20,Feuil1!A$1:B$5,2,0)</f>
        <v>0.1</v>
      </c>
      <c r="G20" s="322">
        <f t="shared" si="10"/>
        <v>1</v>
      </c>
      <c r="H20" s="323" t="s">
        <v>74</v>
      </c>
      <c r="I20" s="324">
        <v>2</v>
      </c>
      <c r="J20" s="663">
        <f>IF(I20&lt;&gt;"",MAX(J$1:J19)+1,"")</f>
        <v>17</v>
      </c>
      <c r="K20" s="183" t="s">
        <v>96</v>
      </c>
      <c r="L20" s="182">
        <v>3</v>
      </c>
      <c r="M20" s="213" t="s">
        <v>0</v>
      </c>
      <c r="N20" s="668"/>
      <c r="O20" s="199" t="str">
        <f t="shared" si="0"/>
        <v/>
      </c>
      <c r="P20" s="183" t="s">
        <v>690</v>
      </c>
      <c r="Q20" s="447" t="s">
        <v>763</v>
      </c>
      <c r="R20" s="110"/>
      <c r="T20" s="116">
        <f t="shared" si="47"/>
        <v>3</v>
      </c>
      <c r="U20" s="116">
        <f t="shared" si="51"/>
        <v>1</v>
      </c>
      <c r="V20" s="116">
        <f t="shared" si="48"/>
        <v>3</v>
      </c>
      <c r="W20" s="116"/>
      <c r="X20" s="116">
        <f t="shared" si="49"/>
        <v>0</v>
      </c>
      <c r="Y20" s="116"/>
      <c r="Z20" s="116">
        <f t="shared" si="50"/>
        <v>3</v>
      </c>
      <c r="AA20" s="116"/>
      <c r="AB20" s="117"/>
      <c r="AC20" s="117"/>
      <c r="AD20" s="118">
        <f t="shared" si="32"/>
        <v>3</v>
      </c>
      <c r="AE20" s="118"/>
      <c r="AF20" s="118">
        <f t="shared" si="33"/>
        <v>0</v>
      </c>
      <c r="AG20" s="118"/>
      <c r="AH20" s="118">
        <f t="shared" si="34"/>
        <v>3</v>
      </c>
      <c r="AI20" s="119"/>
      <c r="AJ20" s="120"/>
      <c r="AK20" s="118"/>
      <c r="AL20" s="118" t="str">
        <f t="shared" si="35"/>
        <v/>
      </c>
      <c r="AM20" s="118"/>
      <c r="AN20" s="118" t="str">
        <f t="shared" si="36"/>
        <v/>
      </c>
      <c r="AO20" s="118"/>
      <c r="AP20" s="118" t="str">
        <f t="shared" si="37"/>
        <v/>
      </c>
      <c r="AQ20" s="119"/>
      <c r="AR20" s="120"/>
      <c r="AS20" s="118"/>
      <c r="AT20" s="118" t="str">
        <f t="shared" si="38"/>
        <v/>
      </c>
      <c r="AU20" s="118"/>
      <c r="AV20" s="118" t="str">
        <f t="shared" si="39"/>
        <v/>
      </c>
      <c r="AW20" s="118"/>
      <c r="AX20" s="118" t="str">
        <f t="shared" si="40"/>
        <v/>
      </c>
      <c r="AY20" s="119"/>
      <c r="AZ20" s="120"/>
      <c r="BA20" s="118"/>
      <c r="BB20" s="118" t="str">
        <f t="shared" si="41"/>
        <v/>
      </c>
      <c r="BC20" s="118"/>
      <c r="BD20" s="118" t="str">
        <f t="shared" si="42"/>
        <v/>
      </c>
      <c r="BE20" s="118"/>
      <c r="BF20" s="118" t="str">
        <f t="shared" si="43"/>
        <v/>
      </c>
      <c r="BG20" s="119"/>
      <c r="BH20" s="120"/>
      <c r="BI20" s="116"/>
      <c r="BJ20" s="118" t="str">
        <f t="shared" si="44"/>
        <v/>
      </c>
      <c r="BK20" s="118"/>
      <c r="BL20" s="118" t="str">
        <f t="shared" si="45"/>
        <v/>
      </c>
      <c r="BM20" s="118"/>
      <c r="BN20" s="118" t="str">
        <f t="shared" si="46"/>
        <v/>
      </c>
      <c r="BO20" s="119"/>
      <c r="BP20" s="120"/>
      <c r="BQ20" s="116"/>
      <c r="BR20" s="118" t="str">
        <f t="shared" si="1"/>
        <v/>
      </c>
      <c r="BS20" s="118"/>
      <c r="BT20" s="118" t="str">
        <f t="shared" si="2"/>
        <v/>
      </c>
      <c r="BU20" s="118"/>
      <c r="BV20" s="118" t="str">
        <f t="shared" si="3"/>
        <v/>
      </c>
      <c r="BW20" s="119"/>
      <c r="BX20" s="120"/>
      <c r="BY20" s="121"/>
      <c r="BZ20" s="118" t="str">
        <f t="shared" si="4"/>
        <v/>
      </c>
      <c r="CA20" s="118"/>
      <c r="CB20" s="118" t="str">
        <f t="shared" si="5"/>
        <v/>
      </c>
      <c r="CC20" s="118"/>
      <c r="CD20" s="118" t="str">
        <f t="shared" si="6"/>
        <v/>
      </c>
      <c r="CE20" s="119"/>
      <c r="CF20" s="113"/>
      <c r="CG20" s="113"/>
      <c r="CH20" s="118" t="str">
        <f t="shared" si="7"/>
        <v/>
      </c>
      <c r="CI20" s="118"/>
      <c r="CJ20" s="118" t="str">
        <f t="shared" si="8"/>
        <v/>
      </c>
      <c r="CK20" s="118"/>
      <c r="CL20" s="118" t="str">
        <f t="shared" si="9"/>
        <v/>
      </c>
      <c r="CM20" s="119"/>
      <c r="CN20" s="113"/>
      <c r="DQ20" s="134" t="str">
        <f>IF(DP20&lt;&gt;"",MAX(DQ$1:DQ18)+1,"")</f>
        <v/>
      </c>
    </row>
    <row r="21" spans="1:121" s="228" customFormat="1" ht="49.5" customHeight="1" x14ac:dyDescent="0.25">
      <c r="A21" s="312"/>
      <c r="B21" s="632" t="s">
        <v>84</v>
      </c>
      <c r="C21" s="320" t="s">
        <v>73</v>
      </c>
      <c r="D21" s="321" t="s">
        <v>730</v>
      </c>
      <c r="E21" s="313" t="s">
        <v>78</v>
      </c>
      <c r="F21" s="313">
        <f>VLOOKUP(H21,Feuil1!A$1:B$5,2,0)</f>
        <v>0.1</v>
      </c>
      <c r="G21" s="326">
        <f t="shared" si="10"/>
        <v>1</v>
      </c>
      <c r="H21" s="327" t="s">
        <v>74</v>
      </c>
      <c r="I21" s="324">
        <v>200</v>
      </c>
      <c r="J21" s="663">
        <f>IF(I21&lt;&gt;"",MAX(J$1:J20)+1,"")</f>
        <v>18</v>
      </c>
      <c r="K21" s="407" t="s">
        <v>792</v>
      </c>
      <c r="L21" s="184">
        <v>3</v>
      </c>
      <c r="M21" s="214" t="str">
        <f>IF('RESULTAT GLOBAL'!D$32="NON","Non Mesuré","OUI")</f>
        <v>Non Mesuré</v>
      </c>
      <c r="N21" s="670" t="str">
        <f>IF('RESULTAT GLOBAL'!D$32="NON","Ce site n'est pas un lieu de préhistoire","")</f>
        <v>Ce site n'est pas un lieu de préhistoire</v>
      </c>
      <c r="O21" s="199" t="str">
        <f t="shared" si="0"/>
        <v/>
      </c>
      <c r="P21" s="185" t="s">
        <v>558</v>
      </c>
      <c r="Q21" s="448" t="s">
        <v>763</v>
      </c>
      <c r="R21" s="110"/>
      <c r="S21" s="106"/>
      <c r="T21" s="116">
        <f t="shared" si="47"/>
        <v>3</v>
      </c>
      <c r="U21" s="116" t="str">
        <f t="shared" si="51"/>
        <v/>
      </c>
      <c r="V21" s="116" t="str">
        <f t="shared" si="48"/>
        <v/>
      </c>
      <c r="W21" s="116"/>
      <c r="X21" s="116">
        <f t="shared" si="49"/>
        <v>3</v>
      </c>
      <c r="Y21" s="116"/>
      <c r="Z21" s="116">
        <f t="shared" si="50"/>
        <v>0</v>
      </c>
      <c r="AA21" s="116"/>
      <c r="AB21" s="117"/>
      <c r="AC21" s="117"/>
      <c r="AD21" s="118" t="str">
        <f t="shared" si="32"/>
        <v/>
      </c>
      <c r="AE21" s="118"/>
      <c r="AF21" s="118">
        <f t="shared" si="33"/>
        <v>3</v>
      </c>
      <c r="AG21" s="118"/>
      <c r="AH21" s="118">
        <f t="shared" si="34"/>
        <v>0</v>
      </c>
      <c r="AI21" s="119"/>
      <c r="AJ21" s="120"/>
      <c r="AK21" s="118"/>
      <c r="AL21" s="118" t="str">
        <f t="shared" si="35"/>
        <v/>
      </c>
      <c r="AM21" s="118"/>
      <c r="AN21" s="118" t="str">
        <f t="shared" si="36"/>
        <v/>
      </c>
      <c r="AO21" s="118"/>
      <c r="AP21" s="118" t="str">
        <f t="shared" si="37"/>
        <v/>
      </c>
      <c r="AQ21" s="119"/>
      <c r="AR21" s="120"/>
      <c r="AS21" s="118"/>
      <c r="AT21" s="118" t="str">
        <f t="shared" si="38"/>
        <v/>
      </c>
      <c r="AU21" s="118"/>
      <c r="AV21" s="118" t="str">
        <f t="shared" si="39"/>
        <v/>
      </c>
      <c r="AW21" s="118"/>
      <c r="AX21" s="118" t="str">
        <f t="shared" si="40"/>
        <v/>
      </c>
      <c r="AY21" s="119"/>
      <c r="AZ21" s="120"/>
      <c r="BA21" s="118"/>
      <c r="BB21" s="118" t="str">
        <f t="shared" si="41"/>
        <v/>
      </c>
      <c r="BC21" s="118"/>
      <c r="BD21" s="118" t="str">
        <f t="shared" si="42"/>
        <v/>
      </c>
      <c r="BE21" s="118"/>
      <c r="BF21" s="118" t="str">
        <f t="shared" si="43"/>
        <v/>
      </c>
      <c r="BG21" s="119"/>
      <c r="BH21" s="120"/>
      <c r="BI21" s="116"/>
      <c r="BJ21" s="118" t="str">
        <f t="shared" si="44"/>
        <v/>
      </c>
      <c r="BK21" s="118"/>
      <c r="BL21" s="118" t="str">
        <f t="shared" si="45"/>
        <v/>
      </c>
      <c r="BM21" s="118"/>
      <c r="BN21" s="118" t="str">
        <f t="shared" si="46"/>
        <v/>
      </c>
      <c r="BO21" s="119"/>
      <c r="BP21" s="120"/>
      <c r="BQ21" s="116"/>
      <c r="BR21" s="118" t="str">
        <f t="shared" si="1"/>
        <v/>
      </c>
      <c r="BS21" s="118"/>
      <c r="BT21" s="118" t="str">
        <f t="shared" si="2"/>
        <v/>
      </c>
      <c r="BU21" s="118"/>
      <c r="BV21" s="118" t="str">
        <f t="shared" si="3"/>
        <v/>
      </c>
      <c r="BW21" s="119"/>
      <c r="BX21" s="120"/>
      <c r="BY21" s="121"/>
      <c r="BZ21" s="118" t="str">
        <f t="shared" si="4"/>
        <v/>
      </c>
      <c r="CA21" s="118"/>
      <c r="CB21" s="118" t="str">
        <f t="shared" si="5"/>
        <v/>
      </c>
      <c r="CC21" s="118"/>
      <c r="CD21" s="118" t="str">
        <f t="shared" si="6"/>
        <v/>
      </c>
      <c r="CE21" s="119"/>
      <c r="CF21" s="113"/>
      <c r="CG21" s="113"/>
      <c r="CH21" s="118" t="str">
        <f t="shared" si="7"/>
        <v/>
      </c>
      <c r="CI21" s="118"/>
      <c r="CJ21" s="118" t="str">
        <f t="shared" si="8"/>
        <v/>
      </c>
      <c r="CK21" s="118"/>
      <c r="CL21" s="118" t="str">
        <f t="shared" si="9"/>
        <v/>
      </c>
      <c r="CM21" s="119"/>
      <c r="CN21" s="113"/>
      <c r="DQ21" s="225" t="str">
        <f>IF(DP21&lt;&gt;"",MAX(DQ$1:DQ20)+1,"")</f>
        <v/>
      </c>
    </row>
    <row r="22" spans="1:121" ht="33.75" customHeight="1" x14ac:dyDescent="0.25">
      <c r="B22" s="632" t="s">
        <v>84</v>
      </c>
      <c r="H22" s="318"/>
      <c r="I22" s="316"/>
      <c r="J22" s="663" t="str">
        <f>IF(I22&lt;&gt;"",MAX(J$1:J21)+1,"")</f>
        <v/>
      </c>
      <c r="K22" s="479" t="s">
        <v>43</v>
      </c>
      <c r="L22" s="480" t="s">
        <v>44</v>
      </c>
      <c r="M22" s="481" t="s">
        <v>45</v>
      </c>
      <c r="N22" s="717" t="s">
        <v>46</v>
      </c>
      <c r="O22" s="199" t="str">
        <f t="shared" si="0"/>
        <v/>
      </c>
      <c r="P22" s="479" t="s">
        <v>48</v>
      </c>
      <c r="Q22" s="482" t="s">
        <v>488</v>
      </c>
      <c r="R22" s="274"/>
      <c r="S22" s="106"/>
      <c r="T22" s="206"/>
      <c r="U22" s="100"/>
      <c r="V22" s="100"/>
      <c r="W22" s="116"/>
      <c r="X22" s="116"/>
      <c r="Y22" s="116"/>
      <c r="Z22" s="116"/>
      <c r="AA22" s="116"/>
      <c r="AB22" s="117"/>
      <c r="AC22" s="102"/>
      <c r="AD22" s="100"/>
      <c r="AE22" s="100"/>
      <c r="AF22" s="100"/>
      <c r="AG22" s="100"/>
      <c r="AH22" s="100"/>
      <c r="AI22" s="103"/>
      <c r="AJ22" s="104"/>
      <c r="AK22" s="102"/>
      <c r="AL22" s="100"/>
      <c r="AM22" s="100"/>
      <c r="AN22" s="100"/>
      <c r="AO22" s="100"/>
      <c r="AP22" s="100"/>
      <c r="AQ22" s="102"/>
      <c r="AR22" s="104"/>
      <c r="AS22" s="102"/>
      <c r="AT22" s="102"/>
      <c r="AU22" s="100"/>
      <c r="AV22" s="100"/>
      <c r="AW22" s="100"/>
      <c r="AX22" s="100"/>
      <c r="AY22" s="102"/>
      <c r="AZ22" s="104"/>
      <c r="BA22" s="102"/>
      <c r="BB22" s="102"/>
      <c r="BC22" s="100"/>
      <c r="BD22" s="100"/>
      <c r="BE22" s="100"/>
      <c r="BF22" s="100"/>
      <c r="BG22" s="102"/>
      <c r="BH22" s="104"/>
      <c r="BI22" s="100"/>
      <c r="BJ22" s="102"/>
      <c r="BK22" s="100"/>
      <c r="BL22" s="100"/>
      <c r="BM22" s="100"/>
      <c r="BN22" s="100"/>
      <c r="BO22" s="102"/>
      <c r="BP22" s="104"/>
      <c r="BQ22" s="100"/>
      <c r="BR22" s="102"/>
      <c r="BS22" s="100"/>
      <c r="BT22" s="100"/>
      <c r="BU22" s="100"/>
      <c r="BV22" s="100"/>
      <c r="BW22" s="102"/>
      <c r="BX22" s="104"/>
      <c r="BY22" s="105"/>
      <c r="BZ22" s="102"/>
      <c r="CA22" s="100"/>
      <c r="CB22" s="100"/>
      <c r="CC22" s="100"/>
      <c r="CD22" s="100"/>
      <c r="CE22" s="102"/>
      <c r="CF22" s="104"/>
      <c r="CH22" s="102"/>
      <c r="CI22" s="100"/>
      <c r="CJ22" s="100"/>
      <c r="CK22" s="100"/>
      <c r="CL22" s="100"/>
      <c r="CM22" s="102"/>
      <c r="CN22" s="104"/>
      <c r="DQ22" s="99" t="str">
        <f>IF(DP22&lt;&gt;"",MAX(DQ$1:DQ20)+1,"")</f>
        <v/>
      </c>
    </row>
    <row r="23" spans="1:121" s="132" customFormat="1" ht="18" customHeight="1" x14ac:dyDescent="0.25">
      <c r="A23" s="312"/>
      <c r="B23" s="632" t="s">
        <v>84</v>
      </c>
      <c r="C23" s="313"/>
      <c r="D23" s="313"/>
      <c r="E23" s="313"/>
      <c r="F23" s="313"/>
      <c r="G23" s="322"/>
      <c r="H23" s="323"/>
      <c r="I23" s="332"/>
      <c r="J23" s="663" t="str">
        <f>IF(I23&lt;&gt;"",MAX(J$1:J22)+1,"")</f>
        <v/>
      </c>
      <c r="K23" s="109" t="s">
        <v>97</v>
      </c>
      <c r="L23" s="143"/>
      <c r="M23" s="216"/>
      <c r="N23" s="641"/>
      <c r="O23" s="199" t="str">
        <f t="shared" si="0"/>
        <v/>
      </c>
      <c r="P23" s="125"/>
      <c r="Q23" s="449"/>
      <c r="R23" s="115"/>
      <c r="S23" s="112"/>
      <c r="T23" s="273"/>
      <c r="U23" s="126"/>
      <c r="V23" s="126"/>
      <c r="W23" s="126"/>
      <c r="X23" s="126"/>
      <c r="Y23" s="126"/>
      <c r="Z23" s="126"/>
      <c r="AA23" s="126"/>
      <c r="AB23" s="127"/>
      <c r="AC23" s="127"/>
      <c r="AD23" s="128"/>
      <c r="AE23" s="128"/>
      <c r="AF23" s="128"/>
      <c r="AG23" s="128"/>
      <c r="AH23" s="128"/>
      <c r="AI23" s="129"/>
      <c r="AJ23" s="130"/>
      <c r="AK23" s="128"/>
      <c r="AL23" s="128"/>
      <c r="AM23" s="128"/>
      <c r="AN23" s="128"/>
      <c r="AO23" s="128"/>
      <c r="AP23" s="128"/>
      <c r="AQ23" s="129"/>
      <c r="AR23" s="130"/>
      <c r="AS23" s="128"/>
      <c r="AT23" s="128"/>
      <c r="AU23" s="128"/>
      <c r="AV23" s="128"/>
      <c r="AW23" s="128"/>
      <c r="AX23" s="128"/>
      <c r="AY23" s="129"/>
      <c r="AZ23" s="130"/>
      <c r="BA23" s="128"/>
      <c r="BB23" s="128"/>
      <c r="BC23" s="128"/>
      <c r="BD23" s="128"/>
      <c r="BE23" s="128"/>
      <c r="BF23" s="128"/>
      <c r="BG23" s="129"/>
      <c r="BH23" s="130"/>
      <c r="BI23" s="126"/>
      <c r="BJ23" s="128"/>
      <c r="BK23" s="128"/>
      <c r="BL23" s="128"/>
      <c r="BM23" s="128"/>
      <c r="BN23" s="128"/>
      <c r="BO23" s="129"/>
      <c r="BP23" s="130"/>
      <c r="BQ23" s="126"/>
      <c r="BR23" s="128" t="str">
        <f t="shared" ref="BR23:BR54" si="53">IF(A23=31,V23,"")</f>
        <v/>
      </c>
      <c r="BS23" s="128"/>
      <c r="BT23" s="128" t="str">
        <f t="shared" ref="BT23:BT54" si="54">IF(A23=31,X23,"")</f>
        <v/>
      </c>
      <c r="BU23" s="128"/>
      <c r="BV23" s="128" t="str">
        <f t="shared" ref="BV23:BV54" si="55">IF(A23=31,Z23,"")</f>
        <v/>
      </c>
      <c r="BW23" s="129"/>
      <c r="BX23" s="130"/>
      <c r="BY23" s="131"/>
      <c r="BZ23" s="128" t="str">
        <f t="shared" ref="BZ23:BZ54" si="56">IF(A23=32,V23,"")</f>
        <v/>
      </c>
      <c r="CA23" s="128"/>
      <c r="CB23" s="128" t="str">
        <f t="shared" ref="CB23:CB54" si="57">IF(A23=32,X23,"")</f>
        <v/>
      </c>
      <c r="CC23" s="128"/>
      <c r="CD23" s="128" t="str">
        <f t="shared" ref="CD23:CD54" si="58">IF(A23=32,Z23,"")</f>
        <v/>
      </c>
      <c r="CE23" s="129"/>
      <c r="CH23" s="128" t="str">
        <f t="shared" ref="CH23:CH54" si="59">IF(A23=33,V23,"")</f>
        <v/>
      </c>
      <c r="CI23" s="128"/>
      <c r="CJ23" s="128" t="str">
        <f t="shared" ref="CJ23:CJ54" si="60">IF(A23=33,X23,"")</f>
        <v/>
      </c>
      <c r="CK23" s="128"/>
      <c r="CL23" s="128" t="str">
        <f t="shared" ref="CL23:CL54" si="61">IF(A23=33,Z23,"")</f>
        <v/>
      </c>
      <c r="CM23" s="129"/>
      <c r="DQ23" s="124" t="str">
        <f>IF(DP23&lt;&gt;"",MAX(DQ$1:DQ22)+1,"")</f>
        <v/>
      </c>
    </row>
    <row r="24" spans="1:121" s="113" customFormat="1" ht="74.25" customHeight="1" x14ac:dyDescent="0.25">
      <c r="A24" s="312"/>
      <c r="B24" s="632" t="s">
        <v>84</v>
      </c>
      <c r="C24" s="320" t="s">
        <v>73</v>
      </c>
      <c r="D24" s="321" t="s">
        <v>749</v>
      </c>
      <c r="E24" s="313"/>
      <c r="F24" s="313">
        <f>VLOOKUP(H24,Feuil1!A$1:B$5,2,0)</f>
        <v>0.1</v>
      </c>
      <c r="G24" s="322">
        <f t="shared" si="10"/>
        <v>1</v>
      </c>
      <c r="H24" s="323" t="s">
        <v>74</v>
      </c>
      <c r="I24" s="324">
        <v>4</v>
      </c>
      <c r="J24" s="663">
        <f>IF(I24&lt;&gt;"",MAX(J$1:J23)+1,"")</f>
        <v>19</v>
      </c>
      <c r="K24" s="401" t="s">
        <v>98</v>
      </c>
      <c r="L24" s="402">
        <v>9</v>
      </c>
      <c r="M24" s="403" t="s">
        <v>0</v>
      </c>
      <c r="N24" s="679"/>
      <c r="O24" s="199" t="str">
        <f t="shared" si="0"/>
        <v>oui</v>
      </c>
      <c r="P24" s="401" t="s">
        <v>865</v>
      </c>
      <c r="Q24" s="446" t="s">
        <v>763</v>
      </c>
      <c r="R24" s="115"/>
      <c r="S24" s="145"/>
      <c r="T24" s="116">
        <f t="shared" ref="T24:T26" si="62">L24</f>
        <v>9</v>
      </c>
      <c r="U24" s="116">
        <f t="shared" ref="U24:U25" si="63">IF(M24="OUI",1,IF(M24="NON",0,IF(M24="Non Mesuré","",0)))</f>
        <v>1</v>
      </c>
      <c r="V24" s="116">
        <f t="shared" ref="V24:V26" si="64">IF(M24&lt;&gt;"Non Mesuré",T24*U24,"")</f>
        <v>9</v>
      </c>
      <c r="W24" s="116"/>
      <c r="X24" s="116">
        <f t="shared" ref="X24:X26" si="65">IF(M24="Non Mesuré",T24,0)</f>
        <v>0</v>
      </c>
      <c r="Y24" s="116"/>
      <c r="Z24" s="116">
        <f t="shared" ref="Z24:Z26" si="66">T24-X24</f>
        <v>9</v>
      </c>
      <c r="AA24" s="116"/>
      <c r="AB24" s="117"/>
      <c r="AC24" s="117"/>
      <c r="AD24" s="118">
        <f t="shared" ref="AD24:AD44" si="67">IF(G24=1,V24,"")</f>
        <v>9</v>
      </c>
      <c r="AE24" s="118"/>
      <c r="AF24" s="118">
        <f t="shared" ref="AF24:AF44" si="68">IF(G24=1,X24,"")</f>
        <v>0</v>
      </c>
      <c r="AG24" s="118"/>
      <c r="AH24" s="118">
        <f t="shared" ref="AH24:AH44" si="69">IF(G24=1,Z24,"")</f>
        <v>9</v>
      </c>
      <c r="AI24" s="119"/>
      <c r="AJ24" s="120"/>
      <c r="AK24" s="118"/>
      <c r="AL24" s="118" t="str">
        <f t="shared" ref="AL24:AL44" si="70">IF(G24=2,V24,"")</f>
        <v/>
      </c>
      <c r="AM24" s="118"/>
      <c r="AN24" s="118" t="str">
        <f t="shared" ref="AN24:AN44" si="71">IF(G24=2,X24,"")</f>
        <v/>
      </c>
      <c r="AO24" s="118"/>
      <c r="AP24" s="118" t="str">
        <f t="shared" ref="AP24:AP44" si="72">IF(G24=2,Z24,"")</f>
        <v/>
      </c>
      <c r="AQ24" s="119"/>
      <c r="AR24" s="120"/>
      <c r="AS24" s="118"/>
      <c r="AT24" s="118" t="str">
        <f t="shared" ref="AT24:AT44" si="73">IF(G24=3,V24,"")</f>
        <v/>
      </c>
      <c r="AU24" s="118"/>
      <c r="AV24" s="118" t="str">
        <f t="shared" ref="AV24:AV44" si="74">IF(G24=3,X24,"")</f>
        <v/>
      </c>
      <c r="AW24" s="118"/>
      <c r="AX24" s="118" t="str">
        <f t="shared" ref="AX24:AX44" si="75">IF(G24=3,Z24,"")</f>
        <v/>
      </c>
      <c r="AY24" s="119"/>
      <c r="AZ24" s="120"/>
      <c r="BA24" s="118"/>
      <c r="BB24" s="118" t="str">
        <f t="shared" ref="BB24:BB44" si="76">IF(G24=4,V24,"")</f>
        <v/>
      </c>
      <c r="BC24" s="118"/>
      <c r="BD24" s="118" t="str">
        <f t="shared" ref="BD24:BD44" si="77">IF(G24=4,X24,"")</f>
        <v/>
      </c>
      <c r="BE24" s="118"/>
      <c r="BF24" s="118" t="str">
        <f t="shared" ref="BF24:BF44" si="78">IF(G24=4,Z24,"")</f>
        <v/>
      </c>
      <c r="BG24" s="119"/>
      <c r="BH24" s="120"/>
      <c r="BI24" s="116"/>
      <c r="BJ24" s="118" t="str">
        <f t="shared" ref="BJ24:BJ44" si="79">IF(G24=5,V24,"")</f>
        <v/>
      </c>
      <c r="BK24" s="118"/>
      <c r="BL24" s="118" t="str">
        <f t="shared" ref="BL24:BL44" si="80">IF(G24=5,X24,"")</f>
        <v/>
      </c>
      <c r="BM24" s="118"/>
      <c r="BN24" s="118" t="str">
        <f t="shared" ref="BN24:BN44" si="81">IF(G24=5,Z24,"")</f>
        <v/>
      </c>
      <c r="BO24" s="119"/>
      <c r="BP24" s="120"/>
      <c r="BQ24" s="116"/>
      <c r="BR24" s="118" t="str">
        <f t="shared" si="53"/>
        <v/>
      </c>
      <c r="BS24" s="118"/>
      <c r="BT24" s="118" t="str">
        <f t="shared" si="54"/>
        <v/>
      </c>
      <c r="BU24" s="118"/>
      <c r="BV24" s="118" t="str">
        <f t="shared" si="55"/>
        <v/>
      </c>
      <c r="BW24" s="119"/>
      <c r="BX24" s="120"/>
      <c r="BY24" s="121"/>
      <c r="BZ24" s="118" t="str">
        <f t="shared" si="56"/>
        <v/>
      </c>
      <c r="CA24" s="118"/>
      <c r="CB24" s="118" t="str">
        <f t="shared" si="57"/>
        <v/>
      </c>
      <c r="CC24" s="118"/>
      <c r="CD24" s="118" t="str">
        <f t="shared" si="58"/>
        <v/>
      </c>
      <c r="CE24" s="119"/>
      <c r="CH24" s="118" t="str">
        <f t="shared" si="59"/>
        <v/>
      </c>
      <c r="CI24" s="118"/>
      <c r="CJ24" s="118" t="str">
        <f t="shared" si="60"/>
        <v/>
      </c>
      <c r="CK24" s="118"/>
      <c r="CL24" s="118" t="str">
        <f t="shared" si="61"/>
        <v/>
      </c>
      <c r="CM24" s="119"/>
      <c r="DQ24" s="134" t="str">
        <f>IF(DP24&lt;&gt;"",MAX(DQ$1:DQ23)+1,"")</f>
        <v/>
      </c>
    </row>
    <row r="25" spans="1:121" s="113" customFormat="1" ht="66.75" customHeight="1" x14ac:dyDescent="0.25">
      <c r="A25" s="312"/>
      <c r="B25" s="632" t="s">
        <v>84</v>
      </c>
      <c r="C25" s="320" t="s">
        <v>73</v>
      </c>
      <c r="D25" s="321" t="s">
        <v>97</v>
      </c>
      <c r="E25" s="313" t="s">
        <v>78</v>
      </c>
      <c r="F25" s="313">
        <f>VLOOKUP(H25,Feuil1!A$1:B$5,2,0)</f>
        <v>0.1</v>
      </c>
      <c r="G25" s="322">
        <f t="shared" si="10"/>
        <v>1</v>
      </c>
      <c r="H25" s="323" t="s">
        <v>74</v>
      </c>
      <c r="I25" s="324">
        <v>4</v>
      </c>
      <c r="J25" s="663">
        <f>IF(I25&lt;&gt;"",MAX(J$1:J24)+1,"")</f>
        <v>20</v>
      </c>
      <c r="K25" s="183" t="s">
        <v>99</v>
      </c>
      <c r="L25" s="182">
        <v>1</v>
      </c>
      <c r="M25" s="213" t="s">
        <v>0</v>
      </c>
      <c r="N25" s="668"/>
      <c r="O25" s="199" t="str">
        <f t="shared" si="0"/>
        <v/>
      </c>
      <c r="P25" s="183" t="s">
        <v>100</v>
      </c>
      <c r="Q25" s="447" t="s">
        <v>763</v>
      </c>
      <c r="R25" s="115"/>
      <c r="S25" s="145"/>
      <c r="T25" s="116">
        <f t="shared" si="62"/>
        <v>1</v>
      </c>
      <c r="U25" s="116">
        <f t="shared" si="63"/>
        <v>1</v>
      </c>
      <c r="V25" s="116">
        <f t="shared" si="64"/>
        <v>1</v>
      </c>
      <c r="W25" s="116"/>
      <c r="X25" s="116">
        <f t="shared" si="65"/>
        <v>0</v>
      </c>
      <c r="Y25" s="116"/>
      <c r="Z25" s="116">
        <f t="shared" si="66"/>
        <v>1</v>
      </c>
      <c r="AA25" s="116"/>
      <c r="AB25" s="117"/>
      <c r="AC25" s="117"/>
      <c r="AD25" s="118">
        <f t="shared" si="67"/>
        <v>1</v>
      </c>
      <c r="AE25" s="118"/>
      <c r="AF25" s="118">
        <f t="shared" si="68"/>
        <v>0</v>
      </c>
      <c r="AG25" s="118"/>
      <c r="AH25" s="118">
        <f t="shared" si="69"/>
        <v>1</v>
      </c>
      <c r="AI25" s="119"/>
      <c r="AJ25" s="120"/>
      <c r="AK25" s="118"/>
      <c r="AL25" s="118" t="str">
        <f t="shared" si="70"/>
        <v/>
      </c>
      <c r="AM25" s="118"/>
      <c r="AN25" s="118" t="str">
        <f t="shared" si="71"/>
        <v/>
      </c>
      <c r="AO25" s="118"/>
      <c r="AP25" s="118" t="str">
        <f t="shared" si="72"/>
        <v/>
      </c>
      <c r="AQ25" s="119"/>
      <c r="AR25" s="120"/>
      <c r="AS25" s="118"/>
      <c r="AT25" s="118" t="str">
        <f t="shared" si="73"/>
        <v/>
      </c>
      <c r="AU25" s="118"/>
      <c r="AV25" s="118" t="str">
        <f t="shared" si="74"/>
        <v/>
      </c>
      <c r="AW25" s="118"/>
      <c r="AX25" s="118" t="str">
        <f t="shared" si="75"/>
        <v/>
      </c>
      <c r="AY25" s="119"/>
      <c r="AZ25" s="120"/>
      <c r="BA25" s="118"/>
      <c r="BB25" s="118" t="str">
        <f t="shared" si="76"/>
        <v/>
      </c>
      <c r="BC25" s="118"/>
      <c r="BD25" s="118" t="str">
        <f t="shared" si="77"/>
        <v/>
      </c>
      <c r="BE25" s="118"/>
      <c r="BF25" s="118" t="str">
        <f t="shared" si="78"/>
        <v/>
      </c>
      <c r="BG25" s="119"/>
      <c r="BH25" s="120"/>
      <c r="BI25" s="116"/>
      <c r="BJ25" s="118" t="str">
        <f t="shared" si="79"/>
        <v/>
      </c>
      <c r="BK25" s="118"/>
      <c r="BL25" s="118" t="str">
        <f t="shared" si="80"/>
        <v/>
      </c>
      <c r="BM25" s="118"/>
      <c r="BN25" s="118" t="str">
        <f t="shared" si="81"/>
        <v/>
      </c>
      <c r="BO25" s="119"/>
      <c r="BP25" s="120"/>
      <c r="BQ25" s="116"/>
      <c r="BR25" s="118" t="str">
        <f t="shared" si="53"/>
        <v/>
      </c>
      <c r="BS25" s="118"/>
      <c r="BT25" s="118" t="str">
        <f t="shared" si="54"/>
        <v/>
      </c>
      <c r="BU25" s="118"/>
      <c r="BV25" s="118" t="str">
        <f t="shared" si="55"/>
        <v/>
      </c>
      <c r="BW25" s="119"/>
      <c r="BX25" s="120"/>
      <c r="BY25" s="121"/>
      <c r="BZ25" s="118" t="str">
        <f t="shared" si="56"/>
        <v/>
      </c>
      <c r="CA25" s="118"/>
      <c r="CB25" s="118" t="str">
        <f t="shared" si="57"/>
        <v/>
      </c>
      <c r="CC25" s="118"/>
      <c r="CD25" s="118" t="str">
        <f t="shared" si="58"/>
        <v/>
      </c>
      <c r="CE25" s="119"/>
      <c r="CH25" s="118" t="str">
        <f t="shared" si="59"/>
        <v/>
      </c>
      <c r="CI25" s="118"/>
      <c r="CJ25" s="118" t="str">
        <f t="shared" si="60"/>
        <v/>
      </c>
      <c r="CK25" s="118"/>
      <c r="CL25" s="118" t="str">
        <f t="shared" si="61"/>
        <v/>
      </c>
      <c r="CM25" s="119"/>
      <c r="DQ25" s="134" t="str">
        <f>IF(DP25&lt;&gt;"",MAX(DQ$1:DQ24)+1,"")</f>
        <v/>
      </c>
    </row>
    <row r="26" spans="1:121" s="113" customFormat="1" ht="82.5" customHeight="1" x14ac:dyDescent="0.25">
      <c r="A26" s="312"/>
      <c r="B26" s="632" t="s">
        <v>84</v>
      </c>
      <c r="C26" s="320" t="s">
        <v>73</v>
      </c>
      <c r="D26" s="321" t="s">
        <v>97</v>
      </c>
      <c r="E26" s="313" t="s">
        <v>78</v>
      </c>
      <c r="F26" s="313">
        <f>VLOOKUP(H26,Feuil1!A$1:B$5,2,0)</f>
        <v>0.1</v>
      </c>
      <c r="G26" s="322">
        <f t="shared" si="10"/>
        <v>1</v>
      </c>
      <c r="H26" s="323" t="s">
        <v>74</v>
      </c>
      <c r="I26" s="324">
        <v>4</v>
      </c>
      <c r="J26" s="663">
        <f>IF(I26&lt;&gt;"",MAX(J$1:J25)+1,"")</f>
        <v>21</v>
      </c>
      <c r="K26" s="183" t="s">
        <v>101</v>
      </c>
      <c r="L26" s="182">
        <v>3</v>
      </c>
      <c r="M26" s="213" t="s">
        <v>87</v>
      </c>
      <c r="N26" s="668"/>
      <c r="O26" s="199" t="str">
        <f t="shared" si="0"/>
        <v/>
      </c>
      <c r="P26" s="183" t="s">
        <v>102</v>
      </c>
      <c r="Q26" s="447" t="s">
        <v>763</v>
      </c>
      <c r="R26" s="115"/>
      <c r="S26" s="145"/>
      <c r="T26" s="263">
        <f t="shared" si="62"/>
        <v>3</v>
      </c>
      <c r="U26" s="116">
        <f>IF(M26="Très Satisfaisant",1,IF(M26="Satisfaisant",0.75,IF(M26="Insatisfaisant",0.25,IF(M26="Très Insatisfaisant",0,IF(M26="Non Mesuré","",0)))))</f>
        <v>1</v>
      </c>
      <c r="V26" s="116">
        <f t="shared" si="64"/>
        <v>3</v>
      </c>
      <c r="W26" s="116"/>
      <c r="X26" s="116">
        <f t="shared" si="65"/>
        <v>0</v>
      </c>
      <c r="Y26" s="116"/>
      <c r="Z26" s="116">
        <f t="shared" si="66"/>
        <v>3</v>
      </c>
      <c r="AA26" s="116"/>
      <c r="AB26" s="117"/>
      <c r="AC26" s="117"/>
      <c r="AD26" s="118">
        <f t="shared" si="67"/>
        <v>3</v>
      </c>
      <c r="AE26" s="118"/>
      <c r="AF26" s="118">
        <f t="shared" si="68"/>
        <v>0</v>
      </c>
      <c r="AG26" s="118"/>
      <c r="AH26" s="118">
        <f t="shared" si="69"/>
        <v>3</v>
      </c>
      <c r="AI26" s="119"/>
      <c r="AJ26" s="120"/>
      <c r="AK26" s="118"/>
      <c r="AL26" s="118" t="str">
        <f t="shared" si="70"/>
        <v/>
      </c>
      <c r="AM26" s="118"/>
      <c r="AN26" s="118" t="str">
        <f t="shared" si="71"/>
        <v/>
      </c>
      <c r="AO26" s="118"/>
      <c r="AP26" s="118" t="str">
        <f t="shared" si="72"/>
        <v/>
      </c>
      <c r="AQ26" s="119"/>
      <c r="AR26" s="120"/>
      <c r="AS26" s="118"/>
      <c r="AT26" s="118" t="str">
        <f t="shared" si="73"/>
        <v/>
      </c>
      <c r="AU26" s="118"/>
      <c r="AV26" s="118" t="str">
        <f t="shared" si="74"/>
        <v/>
      </c>
      <c r="AW26" s="118"/>
      <c r="AX26" s="118" t="str">
        <f t="shared" si="75"/>
        <v/>
      </c>
      <c r="AY26" s="119"/>
      <c r="AZ26" s="120"/>
      <c r="BA26" s="118"/>
      <c r="BB26" s="118" t="str">
        <f t="shared" si="76"/>
        <v/>
      </c>
      <c r="BC26" s="118"/>
      <c r="BD26" s="118" t="str">
        <f t="shared" si="77"/>
        <v/>
      </c>
      <c r="BE26" s="118"/>
      <c r="BF26" s="118" t="str">
        <f t="shared" si="78"/>
        <v/>
      </c>
      <c r="BG26" s="119"/>
      <c r="BH26" s="120"/>
      <c r="BI26" s="116"/>
      <c r="BJ26" s="118" t="str">
        <f t="shared" si="79"/>
        <v/>
      </c>
      <c r="BK26" s="118"/>
      <c r="BL26" s="118" t="str">
        <f t="shared" si="80"/>
        <v/>
      </c>
      <c r="BM26" s="118"/>
      <c r="BN26" s="118" t="str">
        <f t="shared" si="81"/>
        <v/>
      </c>
      <c r="BO26" s="119"/>
      <c r="BP26" s="120"/>
      <c r="BQ26" s="116"/>
      <c r="BR26" s="118" t="str">
        <f t="shared" si="53"/>
        <v/>
      </c>
      <c r="BS26" s="118"/>
      <c r="BT26" s="118" t="str">
        <f t="shared" si="54"/>
        <v/>
      </c>
      <c r="BU26" s="118"/>
      <c r="BV26" s="118" t="str">
        <f t="shared" si="55"/>
        <v/>
      </c>
      <c r="BW26" s="119"/>
      <c r="BX26" s="120"/>
      <c r="BY26" s="121"/>
      <c r="BZ26" s="118" t="str">
        <f t="shared" si="56"/>
        <v/>
      </c>
      <c r="CA26" s="118"/>
      <c r="CB26" s="118" t="str">
        <f t="shared" si="57"/>
        <v/>
      </c>
      <c r="CC26" s="118"/>
      <c r="CD26" s="118" t="str">
        <f t="shared" si="58"/>
        <v/>
      </c>
      <c r="CE26" s="119"/>
      <c r="CH26" s="118" t="str">
        <f t="shared" si="59"/>
        <v/>
      </c>
      <c r="CI26" s="118"/>
      <c r="CJ26" s="118" t="str">
        <f t="shared" si="60"/>
        <v/>
      </c>
      <c r="CK26" s="118"/>
      <c r="CL26" s="118" t="str">
        <f t="shared" si="61"/>
        <v/>
      </c>
      <c r="CM26" s="119"/>
      <c r="DQ26" s="134" t="str">
        <f>IF(DP26&lt;&gt;"",MAX(DQ$1:DQ25)+1,"")</f>
        <v/>
      </c>
    </row>
    <row r="27" spans="1:121" s="113" customFormat="1" ht="27.75" customHeight="1" x14ac:dyDescent="0.25">
      <c r="A27" s="312"/>
      <c r="B27" s="313" t="s">
        <v>84</v>
      </c>
      <c r="C27" s="320" t="s">
        <v>73</v>
      </c>
      <c r="D27" s="321" t="s">
        <v>97</v>
      </c>
      <c r="E27" s="313" t="s">
        <v>78</v>
      </c>
      <c r="F27" s="313">
        <f>VLOOKUP(H27,Feuil1!A$1:B$5,2,0)</f>
        <v>0.1</v>
      </c>
      <c r="G27" s="322">
        <f t="shared" si="10"/>
        <v>1</v>
      </c>
      <c r="H27" s="323" t="s">
        <v>74</v>
      </c>
      <c r="I27" s="324">
        <v>4</v>
      </c>
      <c r="J27" s="663">
        <f>IF(I27&lt;&gt;"",MAX(J$1:J26)+1,"")</f>
        <v>22</v>
      </c>
      <c r="K27" s="183" t="s">
        <v>103</v>
      </c>
      <c r="L27" s="182">
        <v>1</v>
      </c>
      <c r="M27" s="213" t="s">
        <v>0</v>
      </c>
      <c r="N27" s="668"/>
      <c r="O27" s="199" t="str">
        <f t="shared" si="0"/>
        <v/>
      </c>
      <c r="P27" s="183" t="s">
        <v>104</v>
      </c>
      <c r="Q27" s="447" t="s">
        <v>763</v>
      </c>
      <c r="R27" s="115"/>
      <c r="S27" s="145"/>
      <c r="T27" s="116">
        <f t="shared" ref="T27:T44" si="82">L27</f>
        <v>1</v>
      </c>
      <c r="U27" s="116">
        <f t="shared" ref="U27:U44" si="83">IF(M27="OUI",1,IF(M27="NON",0,IF(M27="Non Mesuré","",0)))</f>
        <v>1</v>
      </c>
      <c r="V27" s="116">
        <f t="shared" ref="V27:V44" si="84">IF(M27&lt;&gt;"Non Mesuré",T27*U27,"")</f>
        <v>1</v>
      </c>
      <c r="W27" s="116"/>
      <c r="X27" s="116">
        <f t="shared" ref="X27:X44" si="85">IF(M27="Non Mesuré",T27,0)</f>
        <v>0</v>
      </c>
      <c r="Y27" s="116"/>
      <c r="Z27" s="116">
        <f t="shared" ref="Z27:Z44" si="86">T27-X27</f>
        <v>1</v>
      </c>
      <c r="AA27" s="116"/>
      <c r="AB27" s="117"/>
      <c r="AC27" s="117"/>
      <c r="AD27" s="118">
        <f t="shared" si="67"/>
        <v>1</v>
      </c>
      <c r="AE27" s="118"/>
      <c r="AF27" s="118">
        <f t="shared" si="68"/>
        <v>0</v>
      </c>
      <c r="AG27" s="118"/>
      <c r="AH27" s="118">
        <f t="shared" si="69"/>
        <v>1</v>
      </c>
      <c r="AI27" s="119"/>
      <c r="AJ27" s="120"/>
      <c r="AK27" s="118"/>
      <c r="AL27" s="118" t="str">
        <f t="shared" si="70"/>
        <v/>
      </c>
      <c r="AM27" s="118"/>
      <c r="AN27" s="118" t="str">
        <f t="shared" si="71"/>
        <v/>
      </c>
      <c r="AO27" s="118"/>
      <c r="AP27" s="118" t="str">
        <f t="shared" si="72"/>
        <v/>
      </c>
      <c r="AQ27" s="119"/>
      <c r="AR27" s="120"/>
      <c r="AS27" s="118"/>
      <c r="AT27" s="118" t="str">
        <f t="shared" si="73"/>
        <v/>
      </c>
      <c r="AU27" s="118"/>
      <c r="AV27" s="118" t="str">
        <f t="shared" si="74"/>
        <v/>
      </c>
      <c r="AW27" s="118"/>
      <c r="AX27" s="118" t="str">
        <f t="shared" si="75"/>
        <v/>
      </c>
      <c r="AY27" s="119"/>
      <c r="AZ27" s="120"/>
      <c r="BA27" s="118"/>
      <c r="BB27" s="118" t="str">
        <f t="shared" si="76"/>
        <v/>
      </c>
      <c r="BC27" s="118"/>
      <c r="BD27" s="118" t="str">
        <f t="shared" si="77"/>
        <v/>
      </c>
      <c r="BE27" s="118"/>
      <c r="BF27" s="118" t="str">
        <f t="shared" si="78"/>
        <v/>
      </c>
      <c r="BG27" s="119"/>
      <c r="BH27" s="120"/>
      <c r="BI27" s="116"/>
      <c r="BJ27" s="118" t="str">
        <f t="shared" si="79"/>
        <v/>
      </c>
      <c r="BK27" s="118"/>
      <c r="BL27" s="118" t="str">
        <f t="shared" si="80"/>
        <v/>
      </c>
      <c r="BM27" s="118"/>
      <c r="BN27" s="118" t="str">
        <f t="shared" si="81"/>
        <v/>
      </c>
      <c r="BO27" s="119"/>
      <c r="BP27" s="120"/>
      <c r="BQ27" s="116"/>
      <c r="BR27" s="118" t="str">
        <f t="shared" si="53"/>
        <v/>
      </c>
      <c r="BS27" s="118"/>
      <c r="BT27" s="118" t="str">
        <f t="shared" si="54"/>
        <v/>
      </c>
      <c r="BU27" s="118"/>
      <c r="BV27" s="118" t="str">
        <f t="shared" si="55"/>
        <v/>
      </c>
      <c r="BW27" s="119"/>
      <c r="BX27" s="120"/>
      <c r="BY27" s="121"/>
      <c r="BZ27" s="118" t="str">
        <f t="shared" si="56"/>
        <v/>
      </c>
      <c r="CA27" s="118"/>
      <c r="CB27" s="118" t="str">
        <f t="shared" si="57"/>
        <v/>
      </c>
      <c r="CC27" s="118"/>
      <c r="CD27" s="118" t="str">
        <f t="shared" si="58"/>
        <v/>
      </c>
      <c r="CE27" s="119"/>
      <c r="CH27" s="118" t="str">
        <f t="shared" si="59"/>
        <v/>
      </c>
      <c r="CI27" s="118"/>
      <c r="CJ27" s="118" t="str">
        <f t="shared" si="60"/>
        <v/>
      </c>
      <c r="CK27" s="118"/>
      <c r="CL27" s="118" t="str">
        <f t="shared" si="61"/>
        <v/>
      </c>
      <c r="CM27" s="119"/>
      <c r="DQ27" s="134" t="str">
        <f>IF(DP27&lt;&gt;"",MAX(DQ$1:DQ26)+1,"")</f>
        <v/>
      </c>
    </row>
    <row r="28" spans="1:121" s="113" customFormat="1" ht="44.25" customHeight="1" x14ac:dyDescent="0.25">
      <c r="A28" s="312"/>
      <c r="B28" s="313" t="s">
        <v>84</v>
      </c>
      <c r="C28" s="320" t="s">
        <v>73</v>
      </c>
      <c r="D28" s="321" t="s">
        <v>97</v>
      </c>
      <c r="E28" s="313" t="s">
        <v>78</v>
      </c>
      <c r="F28" s="313">
        <f>VLOOKUP(H28,Feuil1!A$1:B$5,2,0)</f>
        <v>0.1</v>
      </c>
      <c r="G28" s="322">
        <f t="shared" si="10"/>
        <v>1</v>
      </c>
      <c r="H28" s="323" t="s">
        <v>74</v>
      </c>
      <c r="I28" s="324">
        <v>4</v>
      </c>
      <c r="J28" s="663">
        <f>IF(I28&lt;&gt;"",MAX(J$1:J27)+1,"")</f>
        <v>23</v>
      </c>
      <c r="K28" s="183" t="s">
        <v>105</v>
      </c>
      <c r="L28" s="182">
        <v>1</v>
      </c>
      <c r="M28" s="213" t="s">
        <v>0</v>
      </c>
      <c r="N28" s="668"/>
      <c r="O28" s="199" t="str">
        <f t="shared" si="0"/>
        <v/>
      </c>
      <c r="P28" s="183" t="s">
        <v>106</v>
      </c>
      <c r="Q28" s="447" t="s">
        <v>763</v>
      </c>
      <c r="R28" s="115"/>
      <c r="S28" s="145"/>
      <c r="T28" s="116">
        <f t="shared" si="82"/>
        <v>1</v>
      </c>
      <c r="U28" s="116">
        <f t="shared" si="83"/>
        <v>1</v>
      </c>
      <c r="V28" s="116">
        <f t="shared" si="84"/>
        <v>1</v>
      </c>
      <c r="W28" s="116"/>
      <c r="X28" s="116">
        <f t="shared" si="85"/>
        <v>0</v>
      </c>
      <c r="Y28" s="116"/>
      <c r="Z28" s="116">
        <f t="shared" si="86"/>
        <v>1</v>
      </c>
      <c r="AA28" s="116"/>
      <c r="AB28" s="117"/>
      <c r="AC28" s="117"/>
      <c r="AD28" s="118">
        <f t="shared" si="67"/>
        <v>1</v>
      </c>
      <c r="AE28" s="118"/>
      <c r="AF28" s="118">
        <f t="shared" si="68"/>
        <v>0</v>
      </c>
      <c r="AG28" s="118"/>
      <c r="AH28" s="118">
        <f t="shared" si="69"/>
        <v>1</v>
      </c>
      <c r="AI28" s="119"/>
      <c r="AJ28" s="120"/>
      <c r="AK28" s="118"/>
      <c r="AL28" s="118" t="str">
        <f t="shared" si="70"/>
        <v/>
      </c>
      <c r="AM28" s="118"/>
      <c r="AN28" s="118" t="str">
        <f t="shared" si="71"/>
        <v/>
      </c>
      <c r="AO28" s="118"/>
      <c r="AP28" s="118" t="str">
        <f t="shared" si="72"/>
        <v/>
      </c>
      <c r="AQ28" s="119"/>
      <c r="AR28" s="120"/>
      <c r="AS28" s="118"/>
      <c r="AT28" s="118" t="str">
        <f t="shared" si="73"/>
        <v/>
      </c>
      <c r="AU28" s="118"/>
      <c r="AV28" s="118" t="str">
        <f t="shared" si="74"/>
        <v/>
      </c>
      <c r="AW28" s="118"/>
      <c r="AX28" s="118" t="str">
        <f t="shared" si="75"/>
        <v/>
      </c>
      <c r="AY28" s="119"/>
      <c r="AZ28" s="120"/>
      <c r="BA28" s="118"/>
      <c r="BB28" s="118" t="str">
        <f t="shared" si="76"/>
        <v/>
      </c>
      <c r="BC28" s="118"/>
      <c r="BD28" s="118" t="str">
        <f t="shared" si="77"/>
        <v/>
      </c>
      <c r="BE28" s="118"/>
      <c r="BF28" s="118" t="str">
        <f t="shared" si="78"/>
        <v/>
      </c>
      <c r="BG28" s="119"/>
      <c r="BH28" s="120"/>
      <c r="BI28" s="116"/>
      <c r="BJ28" s="118" t="str">
        <f t="shared" si="79"/>
        <v/>
      </c>
      <c r="BK28" s="118"/>
      <c r="BL28" s="118" t="str">
        <f t="shared" si="80"/>
        <v/>
      </c>
      <c r="BM28" s="118"/>
      <c r="BN28" s="118" t="str">
        <f t="shared" si="81"/>
        <v/>
      </c>
      <c r="BO28" s="119"/>
      <c r="BP28" s="120"/>
      <c r="BQ28" s="116"/>
      <c r="BR28" s="118" t="str">
        <f t="shared" si="53"/>
        <v/>
      </c>
      <c r="BS28" s="118"/>
      <c r="BT28" s="118" t="str">
        <f t="shared" si="54"/>
        <v/>
      </c>
      <c r="BU28" s="118"/>
      <c r="BV28" s="118" t="str">
        <f t="shared" si="55"/>
        <v/>
      </c>
      <c r="BW28" s="119"/>
      <c r="BX28" s="120"/>
      <c r="BY28" s="121"/>
      <c r="BZ28" s="118" t="str">
        <f t="shared" si="56"/>
        <v/>
      </c>
      <c r="CA28" s="118"/>
      <c r="CB28" s="118" t="str">
        <f t="shared" si="57"/>
        <v/>
      </c>
      <c r="CC28" s="118"/>
      <c r="CD28" s="118" t="str">
        <f t="shared" si="58"/>
        <v/>
      </c>
      <c r="CE28" s="119"/>
      <c r="CH28" s="118" t="str">
        <f t="shared" si="59"/>
        <v/>
      </c>
      <c r="CI28" s="118"/>
      <c r="CJ28" s="118" t="str">
        <f t="shared" si="60"/>
        <v/>
      </c>
      <c r="CK28" s="118"/>
      <c r="CL28" s="118" t="str">
        <f t="shared" si="61"/>
        <v/>
      </c>
      <c r="CM28" s="119"/>
      <c r="DQ28" s="134" t="str">
        <f>IF(DP28&lt;&gt;"",MAX(DQ$1:DQ27)+1,"")</f>
        <v/>
      </c>
    </row>
    <row r="29" spans="1:121" s="113" customFormat="1" ht="71.25" customHeight="1" x14ac:dyDescent="0.25">
      <c r="A29" s="312"/>
      <c r="B29" s="313" t="s">
        <v>84</v>
      </c>
      <c r="C29" s="320" t="s">
        <v>73</v>
      </c>
      <c r="D29" s="321" t="s">
        <v>97</v>
      </c>
      <c r="E29" s="313" t="s">
        <v>78</v>
      </c>
      <c r="F29" s="313">
        <f>VLOOKUP(H29,Feuil1!A$1:B$5,2,0)</f>
        <v>0.1</v>
      </c>
      <c r="G29" s="322">
        <f t="shared" si="10"/>
        <v>1</v>
      </c>
      <c r="H29" s="323" t="s">
        <v>74</v>
      </c>
      <c r="I29" s="324">
        <v>4</v>
      </c>
      <c r="J29" s="663">
        <f>IF(I29&lt;&gt;"",MAX(J$1:J28)+1,"")</f>
        <v>24</v>
      </c>
      <c r="K29" s="183" t="s">
        <v>107</v>
      </c>
      <c r="L29" s="182">
        <v>1</v>
      </c>
      <c r="M29" s="213" t="s">
        <v>0</v>
      </c>
      <c r="N29" s="668"/>
      <c r="O29" s="199" t="str">
        <f t="shared" si="0"/>
        <v/>
      </c>
      <c r="P29" s="183" t="s">
        <v>772</v>
      </c>
      <c r="Q29" s="447" t="s">
        <v>763</v>
      </c>
      <c r="R29" s="115"/>
      <c r="S29" s="145"/>
      <c r="T29" s="116">
        <f t="shared" si="82"/>
        <v>1</v>
      </c>
      <c r="U29" s="116">
        <f t="shared" si="83"/>
        <v>1</v>
      </c>
      <c r="V29" s="116">
        <f t="shared" si="84"/>
        <v>1</v>
      </c>
      <c r="W29" s="116"/>
      <c r="X29" s="116">
        <f t="shared" si="85"/>
        <v>0</v>
      </c>
      <c r="Y29" s="116"/>
      <c r="Z29" s="116">
        <f t="shared" si="86"/>
        <v>1</v>
      </c>
      <c r="AA29" s="116"/>
      <c r="AB29" s="117"/>
      <c r="AC29" s="117"/>
      <c r="AD29" s="118">
        <f t="shared" si="67"/>
        <v>1</v>
      </c>
      <c r="AE29" s="118"/>
      <c r="AF29" s="118">
        <f t="shared" si="68"/>
        <v>0</v>
      </c>
      <c r="AG29" s="118"/>
      <c r="AH29" s="118">
        <f t="shared" si="69"/>
        <v>1</v>
      </c>
      <c r="AI29" s="119"/>
      <c r="AJ29" s="120"/>
      <c r="AK29" s="118"/>
      <c r="AL29" s="118" t="str">
        <f t="shared" si="70"/>
        <v/>
      </c>
      <c r="AM29" s="118"/>
      <c r="AN29" s="118" t="str">
        <f t="shared" si="71"/>
        <v/>
      </c>
      <c r="AO29" s="118"/>
      <c r="AP29" s="118" t="str">
        <f t="shared" si="72"/>
        <v/>
      </c>
      <c r="AQ29" s="119"/>
      <c r="AR29" s="120"/>
      <c r="AS29" s="118"/>
      <c r="AT29" s="118" t="str">
        <f t="shared" si="73"/>
        <v/>
      </c>
      <c r="AU29" s="118"/>
      <c r="AV29" s="118" t="str">
        <f t="shared" si="74"/>
        <v/>
      </c>
      <c r="AW29" s="118"/>
      <c r="AX29" s="118" t="str">
        <f t="shared" si="75"/>
        <v/>
      </c>
      <c r="AY29" s="119"/>
      <c r="AZ29" s="120"/>
      <c r="BA29" s="118"/>
      <c r="BB29" s="118" t="str">
        <f t="shared" si="76"/>
        <v/>
      </c>
      <c r="BC29" s="118"/>
      <c r="BD29" s="118" t="str">
        <f t="shared" si="77"/>
        <v/>
      </c>
      <c r="BE29" s="118"/>
      <c r="BF29" s="118" t="str">
        <f t="shared" si="78"/>
        <v/>
      </c>
      <c r="BG29" s="119"/>
      <c r="BH29" s="120"/>
      <c r="BI29" s="116"/>
      <c r="BJ29" s="118" t="str">
        <f t="shared" si="79"/>
        <v/>
      </c>
      <c r="BK29" s="118"/>
      <c r="BL29" s="118" t="str">
        <f t="shared" si="80"/>
        <v/>
      </c>
      <c r="BM29" s="118"/>
      <c r="BN29" s="118" t="str">
        <f t="shared" si="81"/>
        <v/>
      </c>
      <c r="BO29" s="119"/>
      <c r="BP29" s="120"/>
      <c r="BQ29" s="116"/>
      <c r="BR29" s="118" t="str">
        <f t="shared" si="53"/>
        <v/>
      </c>
      <c r="BS29" s="118"/>
      <c r="BT29" s="118" t="str">
        <f t="shared" si="54"/>
        <v/>
      </c>
      <c r="BU29" s="118"/>
      <c r="BV29" s="118" t="str">
        <f t="shared" si="55"/>
        <v/>
      </c>
      <c r="BW29" s="119"/>
      <c r="BX29" s="120"/>
      <c r="BY29" s="121"/>
      <c r="BZ29" s="118" t="str">
        <f t="shared" si="56"/>
        <v/>
      </c>
      <c r="CA29" s="118"/>
      <c r="CB29" s="118" t="str">
        <f t="shared" si="57"/>
        <v/>
      </c>
      <c r="CC29" s="118"/>
      <c r="CD29" s="118" t="str">
        <f t="shared" si="58"/>
        <v/>
      </c>
      <c r="CE29" s="119"/>
      <c r="CH29" s="118" t="str">
        <f t="shared" si="59"/>
        <v/>
      </c>
      <c r="CI29" s="118"/>
      <c r="CJ29" s="118" t="str">
        <f t="shared" si="60"/>
        <v/>
      </c>
      <c r="CK29" s="118"/>
      <c r="CL29" s="118" t="str">
        <f t="shared" si="61"/>
        <v/>
      </c>
      <c r="CM29" s="119"/>
      <c r="DQ29" s="134" t="str">
        <f>IF(DP29&lt;&gt;"",MAX(DQ$1:DQ28)+1,"")</f>
        <v/>
      </c>
    </row>
    <row r="30" spans="1:121" s="113" customFormat="1" ht="66.75" customHeight="1" x14ac:dyDescent="0.25">
      <c r="A30" s="312"/>
      <c r="B30" s="313" t="s">
        <v>84</v>
      </c>
      <c r="C30" s="320" t="s">
        <v>73</v>
      </c>
      <c r="D30" s="321" t="s">
        <v>97</v>
      </c>
      <c r="E30" s="313" t="s">
        <v>78</v>
      </c>
      <c r="F30" s="313">
        <f>VLOOKUP(H30,Feuil1!A$1:B$5,2,0)</f>
        <v>0.1</v>
      </c>
      <c r="G30" s="322">
        <f t="shared" si="10"/>
        <v>1</v>
      </c>
      <c r="H30" s="323" t="s">
        <v>74</v>
      </c>
      <c r="I30" s="324">
        <v>4</v>
      </c>
      <c r="J30" s="663">
        <f>IF(I30&lt;&gt;"",MAX(J$1:J29)+1,"")</f>
        <v>25</v>
      </c>
      <c r="K30" s="183" t="s">
        <v>108</v>
      </c>
      <c r="L30" s="182">
        <v>1</v>
      </c>
      <c r="M30" s="213" t="s">
        <v>0</v>
      </c>
      <c r="N30" s="668"/>
      <c r="O30" s="199" t="str">
        <f t="shared" si="0"/>
        <v/>
      </c>
      <c r="P30" s="183" t="s">
        <v>591</v>
      </c>
      <c r="Q30" s="447" t="s">
        <v>763</v>
      </c>
      <c r="R30" s="115"/>
      <c r="S30" s="145"/>
      <c r="T30" s="116">
        <f t="shared" si="82"/>
        <v>1</v>
      </c>
      <c r="U30" s="116">
        <f t="shared" si="83"/>
        <v>1</v>
      </c>
      <c r="V30" s="116">
        <f t="shared" si="84"/>
        <v>1</v>
      </c>
      <c r="W30" s="116"/>
      <c r="X30" s="116">
        <f t="shared" si="85"/>
        <v>0</v>
      </c>
      <c r="Y30" s="116"/>
      <c r="Z30" s="116">
        <f t="shared" si="86"/>
        <v>1</v>
      </c>
      <c r="AA30" s="116"/>
      <c r="AB30" s="117"/>
      <c r="AC30" s="117"/>
      <c r="AD30" s="118">
        <f t="shared" si="67"/>
        <v>1</v>
      </c>
      <c r="AE30" s="118"/>
      <c r="AF30" s="118">
        <f t="shared" si="68"/>
        <v>0</v>
      </c>
      <c r="AG30" s="118"/>
      <c r="AH30" s="118">
        <f t="shared" si="69"/>
        <v>1</v>
      </c>
      <c r="AI30" s="119"/>
      <c r="AJ30" s="120"/>
      <c r="AK30" s="118"/>
      <c r="AL30" s="118" t="str">
        <f t="shared" si="70"/>
        <v/>
      </c>
      <c r="AM30" s="118"/>
      <c r="AN30" s="118" t="str">
        <f t="shared" si="71"/>
        <v/>
      </c>
      <c r="AO30" s="118"/>
      <c r="AP30" s="118" t="str">
        <f t="shared" si="72"/>
        <v/>
      </c>
      <c r="AQ30" s="119"/>
      <c r="AR30" s="120"/>
      <c r="AS30" s="118"/>
      <c r="AT30" s="118" t="str">
        <f t="shared" si="73"/>
        <v/>
      </c>
      <c r="AU30" s="118"/>
      <c r="AV30" s="118" t="str">
        <f t="shared" si="74"/>
        <v/>
      </c>
      <c r="AW30" s="118"/>
      <c r="AX30" s="118" t="str">
        <f t="shared" si="75"/>
        <v/>
      </c>
      <c r="AY30" s="119"/>
      <c r="AZ30" s="120"/>
      <c r="BA30" s="118"/>
      <c r="BB30" s="118" t="str">
        <f t="shared" si="76"/>
        <v/>
      </c>
      <c r="BC30" s="118"/>
      <c r="BD30" s="118" t="str">
        <f t="shared" si="77"/>
        <v/>
      </c>
      <c r="BE30" s="118"/>
      <c r="BF30" s="118" t="str">
        <f t="shared" si="78"/>
        <v/>
      </c>
      <c r="BG30" s="119"/>
      <c r="BH30" s="120"/>
      <c r="BI30" s="116"/>
      <c r="BJ30" s="118" t="str">
        <f t="shared" si="79"/>
        <v/>
      </c>
      <c r="BK30" s="118"/>
      <c r="BL30" s="118" t="str">
        <f t="shared" si="80"/>
        <v/>
      </c>
      <c r="BM30" s="118"/>
      <c r="BN30" s="118" t="str">
        <f t="shared" si="81"/>
        <v/>
      </c>
      <c r="BO30" s="119"/>
      <c r="BP30" s="120"/>
      <c r="BQ30" s="116"/>
      <c r="BR30" s="118" t="str">
        <f t="shared" si="53"/>
        <v/>
      </c>
      <c r="BS30" s="118"/>
      <c r="BT30" s="118" t="str">
        <f t="shared" si="54"/>
        <v/>
      </c>
      <c r="BU30" s="118"/>
      <c r="BV30" s="118" t="str">
        <f t="shared" si="55"/>
        <v/>
      </c>
      <c r="BW30" s="119"/>
      <c r="BX30" s="120"/>
      <c r="BY30" s="121"/>
      <c r="BZ30" s="118" t="str">
        <f t="shared" si="56"/>
        <v/>
      </c>
      <c r="CA30" s="118"/>
      <c r="CB30" s="118" t="str">
        <f t="shared" si="57"/>
        <v/>
      </c>
      <c r="CC30" s="118"/>
      <c r="CD30" s="118" t="str">
        <f t="shared" si="58"/>
        <v/>
      </c>
      <c r="CE30" s="119"/>
      <c r="CH30" s="118" t="str">
        <f t="shared" si="59"/>
        <v/>
      </c>
      <c r="CI30" s="118"/>
      <c r="CJ30" s="118" t="str">
        <f t="shared" si="60"/>
        <v/>
      </c>
      <c r="CK30" s="118"/>
      <c r="CL30" s="118" t="str">
        <f t="shared" si="61"/>
        <v/>
      </c>
      <c r="CM30" s="119"/>
      <c r="DQ30" s="134" t="str">
        <f>IF(DP30&lt;&gt;"",MAX(DQ$1:DQ29)+1,"")</f>
        <v/>
      </c>
    </row>
    <row r="31" spans="1:121" s="113" customFormat="1" ht="72" customHeight="1" x14ac:dyDescent="0.25">
      <c r="A31" s="312"/>
      <c r="B31" s="313" t="s">
        <v>84</v>
      </c>
      <c r="C31" s="320" t="s">
        <v>73</v>
      </c>
      <c r="D31" s="321" t="s">
        <v>97</v>
      </c>
      <c r="E31" s="313" t="s">
        <v>78</v>
      </c>
      <c r="F31" s="313">
        <f>VLOOKUP(H31,Feuil1!A$1:B$5,2,0)</f>
        <v>0.1</v>
      </c>
      <c r="G31" s="322">
        <f t="shared" si="10"/>
        <v>1</v>
      </c>
      <c r="H31" s="323" t="s">
        <v>74</v>
      </c>
      <c r="I31" s="324">
        <v>4</v>
      </c>
      <c r="J31" s="663">
        <f>IF(I31&lt;&gt;"",MAX(J$1:J30)+1,"")</f>
        <v>26</v>
      </c>
      <c r="K31" s="183" t="s">
        <v>640</v>
      </c>
      <c r="L31" s="182">
        <v>1</v>
      </c>
      <c r="M31" s="213" t="s">
        <v>0</v>
      </c>
      <c r="N31" s="668"/>
      <c r="O31" s="199" t="str">
        <f t="shared" si="0"/>
        <v/>
      </c>
      <c r="P31" s="183" t="s">
        <v>109</v>
      </c>
      <c r="Q31" s="447" t="s">
        <v>763</v>
      </c>
      <c r="R31" s="115"/>
      <c r="S31" s="145"/>
      <c r="T31" s="116">
        <f t="shared" si="82"/>
        <v>1</v>
      </c>
      <c r="U31" s="116">
        <f t="shared" si="83"/>
        <v>1</v>
      </c>
      <c r="V31" s="116">
        <f t="shared" si="84"/>
        <v>1</v>
      </c>
      <c r="W31" s="116"/>
      <c r="X31" s="116">
        <f t="shared" si="85"/>
        <v>0</v>
      </c>
      <c r="Y31" s="116"/>
      <c r="Z31" s="116">
        <f t="shared" si="86"/>
        <v>1</v>
      </c>
      <c r="AA31" s="116"/>
      <c r="AB31" s="117"/>
      <c r="AC31" s="117"/>
      <c r="AD31" s="118">
        <f t="shared" si="67"/>
        <v>1</v>
      </c>
      <c r="AE31" s="118"/>
      <c r="AF31" s="118">
        <f t="shared" si="68"/>
        <v>0</v>
      </c>
      <c r="AG31" s="118"/>
      <c r="AH31" s="118">
        <f t="shared" si="69"/>
        <v>1</v>
      </c>
      <c r="AI31" s="119"/>
      <c r="AJ31" s="120"/>
      <c r="AK31" s="118"/>
      <c r="AL31" s="118" t="str">
        <f t="shared" si="70"/>
        <v/>
      </c>
      <c r="AM31" s="118"/>
      <c r="AN31" s="118" t="str">
        <f t="shared" si="71"/>
        <v/>
      </c>
      <c r="AO31" s="118"/>
      <c r="AP31" s="118" t="str">
        <f t="shared" si="72"/>
        <v/>
      </c>
      <c r="AQ31" s="119"/>
      <c r="AR31" s="120"/>
      <c r="AS31" s="118"/>
      <c r="AT31" s="118" t="str">
        <f t="shared" si="73"/>
        <v/>
      </c>
      <c r="AU31" s="118"/>
      <c r="AV31" s="118" t="str">
        <f t="shared" si="74"/>
        <v/>
      </c>
      <c r="AW31" s="118"/>
      <c r="AX31" s="118" t="str">
        <f t="shared" si="75"/>
        <v/>
      </c>
      <c r="AY31" s="119"/>
      <c r="AZ31" s="120"/>
      <c r="BA31" s="118"/>
      <c r="BB31" s="118" t="str">
        <f t="shared" si="76"/>
        <v/>
      </c>
      <c r="BC31" s="118"/>
      <c r="BD31" s="118" t="str">
        <f t="shared" si="77"/>
        <v/>
      </c>
      <c r="BE31" s="118"/>
      <c r="BF31" s="118" t="str">
        <f t="shared" si="78"/>
        <v/>
      </c>
      <c r="BG31" s="119"/>
      <c r="BH31" s="120"/>
      <c r="BI31" s="116"/>
      <c r="BJ31" s="118" t="str">
        <f t="shared" si="79"/>
        <v/>
      </c>
      <c r="BK31" s="118"/>
      <c r="BL31" s="118" t="str">
        <f t="shared" si="80"/>
        <v/>
      </c>
      <c r="BM31" s="118"/>
      <c r="BN31" s="118" t="str">
        <f t="shared" si="81"/>
        <v/>
      </c>
      <c r="BO31" s="119"/>
      <c r="BP31" s="120"/>
      <c r="BQ31" s="116"/>
      <c r="BR31" s="118" t="str">
        <f t="shared" si="53"/>
        <v/>
      </c>
      <c r="BS31" s="118"/>
      <c r="BT31" s="118" t="str">
        <f t="shared" si="54"/>
        <v/>
      </c>
      <c r="BU31" s="118"/>
      <c r="BV31" s="118" t="str">
        <f t="shared" si="55"/>
        <v/>
      </c>
      <c r="BW31" s="119"/>
      <c r="BX31" s="120"/>
      <c r="BY31" s="121"/>
      <c r="BZ31" s="118" t="str">
        <f t="shared" si="56"/>
        <v/>
      </c>
      <c r="CA31" s="118"/>
      <c r="CB31" s="118" t="str">
        <f t="shared" si="57"/>
        <v/>
      </c>
      <c r="CC31" s="118"/>
      <c r="CD31" s="118" t="str">
        <f t="shared" si="58"/>
        <v/>
      </c>
      <c r="CE31" s="119"/>
      <c r="CH31" s="118" t="str">
        <f t="shared" si="59"/>
        <v/>
      </c>
      <c r="CI31" s="118"/>
      <c r="CJ31" s="118" t="str">
        <f t="shared" si="60"/>
        <v/>
      </c>
      <c r="CK31" s="118"/>
      <c r="CL31" s="118" t="str">
        <f t="shared" si="61"/>
        <v/>
      </c>
      <c r="CM31" s="119"/>
      <c r="DQ31" s="134" t="str">
        <f>IF(DP31&lt;&gt;"",MAX(DQ$1:DQ30)+1,"")</f>
        <v/>
      </c>
    </row>
    <row r="32" spans="1:121" s="113" customFormat="1" ht="48" customHeight="1" x14ac:dyDescent="0.25">
      <c r="A32" s="312"/>
      <c r="B32" s="313" t="s">
        <v>84</v>
      </c>
      <c r="C32" s="320" t="s">
        <v>73</v>
      </c>
      <c r="D32" s="321" t="s">
        <v>97</v>
      </c>
      <c r="E32" s="313" t="s">
        <v>78</v>
      </c>
      <c r="F32" s="313">
        <f>VLOOKUP(H32,Feuil1!A$1:B$5,2,0)</f>
        <v>0.1</v>
      </c>
      <c r="G32" s="322">
        <f t="shared" si="10"/>
        <v>1</v>
      </c>
      <c r="H32" s="323" t="s">
        <v>74</v>
      </c>
      <c r="I32" s="324">
        <v>4</v>
      </c>
      <c r="J32" s="663">
        <f>IF(I32&lt;&gt;"",MAX(J$1:J31)+1,"")</f>
        <v>27</v>
      </c>
      <c r="K32" s="183" t="s">
        <v>110</v>
      </c>
      <c r="L32" s="182">
        <v>9</v>
      </c>
      <c r="M32" s="213" t="s">
        <v>0</v>
      </c>
      <c r="N32" s="668"/>
      <c r="O32" s="199" t="str">
        <f t="shared" si="0"/>
        <v/>
      </c>
      <c r="P32" s="183" t="s">
        <v>111</v>
      </c>
      <c r="Q32" s="447" t="s">
        <v>763</v>
      </c>
      <c r="R32" s="115"/>
      <c r="S32" s="145"/>
      <c r="T32" s="116">
        <f t="shared" si="82"/>
        <v>9</v>
      </c>
      <c r="U32" s="116">
        <f t="shared" si="83"/>
        <v>1</v>
      </c>
      <c r="V32" s="116">
        <f t="shared" si="84"/>
        <v>9</v>
      </c>
      <c r="W32" s="116"/>
      <c r="X32" s="116">
        <f t="shared" si="85"/>
        <v>0</v>
      </c>
      <c r="Y32" s="116"/>
      <c r="Z32" s="116">
        <f t="shared" si="86"/>
        <v>9</v>
      </c>
      <c r="AA32" s="116"/>
      <c r="AB32" s="117"/>
      <c r="AC32" s="117"/>
      <c r="AD32" s="118">
        <f t="shared" si="67"/>
        <v>9</v>
      </c>
      <c r="AE32" s="118"/>
      <c r="AF32" s="118">
        <f t="shared" si="68"/>
        <v>0</v>
      </c>
      <c r="AG32" s="118"/>
      <c r="AH32" s="118">
        <f t="shared" si="69"/>
        <v>9</v>
      </c>
      <c r="AI32" s="119"/>
      <c r="AJ32" s="120"/>
      <c r="AK32" s="118"/>
      <c r="AL32" s="118" t="str">
        <f t="shared" si="70"/>
        <v/>
      </c>
      <c r="AM32" s="118"/>
      <c r="AN32" s="118" t="str">
        <f t="shared" si="71"/>
        <v/>
      </c>
      <c r="AO32" s="118"/>
      <c r="AP32" s="118" t="str">
        <f t="shared" si="72"/>
        <v/>
      </c>
      <c r="AQ32" s="119"/>
      <c r="AR32" s="120"/>
      <c r="AS32" s="118"/>
      <c r="AT32" s="118" t="str">
        <f t="shared" si="73"/>
        <v/>
      </c>
      <c r="AU32" s="118"/>
      <c r="AV32" s="118" t="str">
        <f t="shared" si="74"/>
        <v/>
      </c>
      <c r="AW32" s="118"/>
      <c r="AX32" s="118" t="str">
        <f t="shared" si="75"/>
        <v/>
      </c>
      <c r="AY32" s="119"/>
      <c r="AZ32" s="120"/>
      <c r="BA32" s="118"/>
      <c r="BB32" s="118" t="str">
        <f t="shared" si="76"/>
        <v/>
      </c>
      <c r="BC32" s="118"/>
      <c r="BD32" s="118" t="str">
        <f t="shared" si="77"/>
        <v/>
      </c>
      <c r="BE32" s="118"/>
      <c r="BF32" s="118" t="str">
        <f t="shared" si="78"/>
        <v/>
      </c>
      <c r="BG32" s="119"/>
      <c r="BH32" s="120"/>
      <c r="BI32" s="116"/>
      <c r="BJ32" s="118" t="str">
        <f t="shared" si="79"/>
        <v/>
      </c>
      <c r="BK32" s="118"/>
      <c r="BL32" s="118" t="str">
        <f t="shared" si="80"/>
        <v/>
      </c>
      <c r="BM32" s="118"/>
      <c r="BN32" s="118" t="str">
        <f t="shared" si="81"/>
        <v/>
      </c>
      <c r="BO32" s="119"/>
      <c r="BP32" s="120"/>
      <c r="BQ32" s="116"/>
      <c r="BR32" s="118" t="str">
        <f t="shared" si="53"/>
        <v/>
      </c>
      <c r="BS32" s="118"/>
      <c r="BT32" s="118" t="str">
        <f t="shared" si="54"/>
        <v/>
      </c>
      <c r="BU32" s="118"/>
      <c r="BV32" s="118" t="str">
        <f t="shared" si="55"/>
        <v/>
      </c>
      <c r="BW32" s="119"/>
      <c r="BX32" s="120"/>
      <c r="BY32" s="121"/>
      <c r="BZ32" s="118" t="str">
        <f t="shared" si="56"/>
        <v/>
      </c>
      <c r="CA32" s="118"/>
      <c r="CB32" s="118" t="str">
        <f t="shared" si="57"/>
        <v/>
      </c>
      <c r="CC32" s="118"/>
      <c r="CD32" s="118" t="str">
        <f t="shared" si="58"/>
        <v/>
      </c>
      <c r="CE32" s="119"/>
      <c r="CH32" s="118" t="str">
        <f t="shared" si="59"/>
        <v/>
      </c>
      <c r="CI32" s="118"/>
      <c r="CJ32" s="118" t="str">
        <f t="shared" si="60"/>
        <v/>
      </c>
      <c r="CK32" s="118"/>
      <c r="CL32" s="118" t="str">
        <f t="shared" si="61"/>
        <v/>
      </c>
      <c r="CM32" s="119"/>
      <c r="DQ32" s="134" t="str">
        <f>IF(DP32&lt;&gt;"",MAX(DQ$1:DQ31)+1,"")</f>
        <v/>
      </c>
    </row>
    <row r="33" spans="1:155" s="113" customFormat="1" ht="57" customHeight="1" x14ac:dyDescent="0.25">
      <c r="A33" s="312"/>
      <c r="B33" s="313" t="s">
        <v>84</v>
      </c>
      <c r="C33" s="320" t="s">
        <v>73</v>
      </c>
      <c r="D33" s="321" t="s">
        <v>97</v>
      </c>
      <c r="E33" s="313" t="s">
        <v>78</v>
      </c>
      <c r="F33" s="313">
        <f>VLOOKUP(H33,Feuil1!A$1:B$5,2,0)</f>
        <v>0.1</v>
      </c>
      <c r="G33" s="322">
        <f t="shared" si="10"/>
        <v>1</v>
      </c>
      <c r="H33" s="323" t="s">
        <v>74</v>
      </c>
      <c r="I33" s="324">
        <v>4</v>
      </c>
      <c r="J33" s="663">
        <f>IF(I33&lt;&gt;"",MAX(J$1:J32)+1,"")</f>
        <v>28</v>
      </c>
      <c r="K33" s="183" t="s">
        <v>112</v>
      </c>
      <c r="L33" s="182">
        <v>1</v>
      </c>
      <c r="M33" s="213" t="s">
        <v>0</v>
      </c>
      <c r="N33" s="668"/>
      <c r="O33" s="199" t="str">
        <f t="shared" si="0"/>
        <v/>
      </c>
      <c r="P33" s="183" t="s">
        <v>113</v>
      </c>
      <c r="Q33" s="447" t="s">
        <v>763</v>
      </c>
      <c r="R33" s="115"/>
      <c r="S33" s="145"/>
      <c r="T33" s="116">
        <f t="shared" si="82"/>
        <v>1</v>
      </c>
      <c r="U33" s="116">
        <f t="shared" si="83"/>
        <v>1</v>
      </c>
      <c r="V33" s="116">
        <f t="shared" si="84"/>
        <v>1</v>
      </c>
      <c r="W33" s="116"/>
      <c r="X33" s="116">
        <f t="shared" si="85"/>
        <v>0</v>
      </c>
      <c r="Y33" s="116"/>
      <c r="Z33" s="116">
        <f t="shared" si="86"/>
        <v>1</v>
      </c>
      <c r="AA33" s="116"/>
      <c r="AB33" s="117"/>
      <c r="AC33" s="117"/>
      <c r="AD33" s="118">
        <f t="shared" si="67"/>
        <v>1</v>
      </c>
      <c r="AE33" s="118"/>
      <c r="AF33" s="118">
        <f t="shared" si="68"/>
        <v>0</v>
      </c>
      <c r="AG33" s="118"/>
      <c r="AH33" s="118">
        <f t="shared" si="69"/>
        <v>1</v>
      </c>
      <c r="AI33" s="119"/>
      <c r="AJ33" s="120"/>
      <c r="AK33" s="118"/>
      <c r="AL33" s="118" t="str">
        <f t="shared" si="70"/>
        <v/>
      </c>
      <c r="AM33" s="118"/>
      <c r="AN33" s="118" t="str">
        <f t="shared" si="71"/>
        <v/>
      </c>
      <c r="AO33" s="118"/>
      <c r="AP33" s="118" t="str">
        <f t="shared" si="72"/>
        <v/>
      </c>
      <c r="AQ33" s="119"/>
      <c r="AR33" s="120"/>
      <c r="AS33" s="118"/>
      <c r="AT33" s="118" t="str">
        <f t="shared" si="73"/>
        <v/>
      </c>
      <c r="AU33" s="118"/>
      <c r="AV33" s="118" t="str">
        <f t="shared" si="74"/>
        <v/>
      </c>
      <c r="AW33" s="118"/>
      <c r="AX33" s="118" t="str">
        <f t="shared" si="75"/>
        <v/>
      </c>
      <c r="AY33" s="119"/>
      <c r="AZ33" s="120"/>
      <c r="BA33" s="118"/>
      <c r="BB33" s="118" t="str">
        <f t="shared" si="76"/>
        <v/>
      </c>
      <c r="BC33" s="118"/>
      <c r="BD33" s="118" t="str">
        <f t="shared" si="77"/>
        <v/>
      </c>
      <c r="BE33" s="118"/>
      <c r="BF33" s="118" t="str">
        <f t="shared" si="78"/>
        <v/>
      </c>
      <c r="BG33" s="119"/>
      <c r="BH33" s="120"/>
      <c r="BI33" s="116"/>
      <c r="BJ33" s="118" t="str">
        <f t="shared" si="79"/>
        <v/>
      </c>
      <c r="BK33" s="118"/>
      <c r="BL33" s="118" t="str">
        <f t="shared" si="80"/>
        <v/>
      </c>
      <c r="BM33" s="118"/>
      <c r="BN33" s="118" t="str">
        <f t="shared" si="81"/>
        <v/>
      </c>
      <c r="BO33" s="119"/>
      <c r="BP33" s="120"/>
      <c r="BQ33" s="116"/>
      <c r="BR33" s="118" t="str">
        <f t="shared" si="53"/>
        <v/>
      </c>
      <c r="BS33" s="118"/>
      <c r="BT33" s="118" t="str">
        <f t="shared" si="54"/>
        <v/>
      </c>
      <c r="BU33" s="118"/>
      <c r="BV33" s="118" t="str">
        <f t="shared" si="55"/>
        <v/>
      </c>
      <c r="BW33" s="119"/>
      <c r="BX33" s="120"/>
      <c r="BY33" s="121"/>
      <c r="BZ33" s="118" t="str">
        <f t="shared" si="56"/>
        <v/>
      </c>
      <c r="CA33" s="118"/>
      <c r="CB33" s="118" t="str">
        <f t="shared" si="57"/>
        <v/>
      </c>
      <c r="CC33" s="118"/>
      <c r="CD33" s="118" t="str">
        <f t="shared" si="58"/>
        <v/>
      </c>
      <c r="CE33" s="119"/>
      <c r="CH33" s="118" t="str">
        <f t="shared" si="59"/>
        <v/>
      </c>
      <c r="CI33" s="118"/>
      <c r="CJ33" s="118" t="str">
        <f t="shared" si="60"/>
        <v/>
      </c>
      <c r="CK33" s="118"/>
      <c r="CL33" s="118" t="str">
        <f t="shared" si="61"/>
        <v/>
      </c>
      <c r="CM33" s="119"/>
      <c r="DQ33" s="134" t="str">
        <f>IF(DP33&lt;&gt;"",MAX(DQ$1:DQ32)+1,"")</f>
        <v/>
      </c>
    </row>
    <row r="34" spans="1:155" s="113" customFormat="1" ht="42.75" customHeight="1" x14ac:dyDescent="0.25">
      <c r="A34" s="312"/>
      <c r="B34" s="313" t="s">
        <v>84</v>
      </c>
      <c r="C34" s="320" t="s">
        <v>73</v>
      </c>
      <c r="D34" s="321" t="s">
        <v>97</v>
      </c>
      <c r="E34" s="313" t="s">
        <v>78</v>
      </c>
      <c r="F34" s="313">
        <f>VLOOKUP(H34,Feuil1!A$1:B$5,2,0)</f>
        <v>0.1</v>
      </c>
      <c r="G34" s="95">
        <v>1</v>
      </c>
      <c r="H34" s="323" t="s">
        <v>74</v>
      </c>
      <c r="I34" s="324">
        <v>79</v>
      </c>
      <c r="J34" s="663">
        <f>IF(I34&lt;&gt;"",MAX(J$1:J33)+1,"")</f>
        <v>29</v>
      </c>
      <c r="K34" s="183" t="s">
        <v>633</v>
      </c>
      <c r="L34" s="182">
        <v>3</v>
      </c>
      <c r="M34" s="213" t="s">
        <v>0</v>
      </c>
      <c r="N34" s="668"/>
      <c r="O34" s="199" t="str">
        <f t="shared" si="0"/>
        <v/>
      </c>
      <c r="P34" s="183" t="s">
        <v>114</v>
      </c>
      <c r="Q34" s="447" t="s">
        <v>763</v>
      </c>
      <c r="R34" s="115"/>
      <c r="S34" s="145"/>
      <c r="T34" s="116">
        <f t="shared" si="82"/>
        <v>3</v>
      </c>
      <c r="U34" s="116">
        <f t="shared" si="83"/>
        <v>1</v>
      </c>
      <c r="V34" s="116">
        <f t="shared" si="84"/>
        <v>3</v>
      </c>
      <c r="W34" s="116"/>
      <c r="X34" s="116">
        <f t="shared" si="85"/>
        <v>0</v>
      </c>
      <c r="Y34" s="116"/>
      <c r="Z34" s="116">
        <f t="shared" si="86"/>
        <v>3</v>
      </c>
      <c r="AA34" s="116"/>
      <c r="AB34" s="117"/>
      <c r="AC34" s="117"/>
      <c r="AD34" s="118">
        <f t="shared" si="67"/>
        <v>3</v>
      </c>
      <c r="AE34" s="118"/>
      <c r="AF34" s="118">
        <f t="shared" si="68"/>
        <v>0</v>
      </c>
      <c r="AG34" s="118"/>
      <c r="AH34" s="118">
        <f t="shared" si="69"/>
        <v>3</v>
      </c>
      <c r="AI34" s="119"/>
      <c r="AJ34" s="120"/>
      <c r="AK34" s="118"/>
      <c r="AL34" s="118" t="str">
        <f t="shared" si="70"/>
        <v/>
      </c>
      <c r="AM34" s="118"/>
      <c r="AN34" s="118" t="str">
        <f t="shared" si="71"/>
        <v/>
      </c>
      <c r="AO34" s="118"/>
      <c r="AP34" s="118" t="str">
        <f t="shared" si="72"/>
        <v/>
      </c>
      <c r="AQ34" s="119"/>
      <c r="AR34" s="120"/>
      <c r="AS34" s="118"/>
      <c r="AT34" s="118" t="str">
        <f t="shared" si="73"/>
        <v/>
      </c>
      <c r="AU34" s="118"/>
      <c r="AV34" s="118" t="str">
        <f t="shared" si="74"/>
        <v/>
      </c>
      <c r="AW34" s="118"/>
      <c r="AX34" s="118" t="str">
        <f t="shared" si="75"/>
        <v/>
      </c>
      <c r="AY34" s="119"/>
      <c r="AZ34" s="120"/>
      <c r="BA34" s="118"/>
      <c r="BB34" s="118" t="str">
        <f t="shared" si="76"/>
        <v/>
      </c>
      <c r="BC34" s="118"/>
      <c r="BD34" s="118" t="str">
        <f t="shared" si="77"/>
        <v/>
      </c>
      <c r="BE34" s="118"/>
      <c r="BF34" s="118" t="str">
        <f t="shared" si="78"/>
        <v/>
      </c>
      <c r="BG34" s="119"/>
      <c r="BH34" s="120"/>
      <c r="BI34" s="116"/>
      <c r="BJ34" s="118" t="str">
        <f t="shared" si="79"/>
        <v/>
      </c>
      <c r="BK34" s="118"/>
      <c r="BL34" s="118" t="str">
        <f t="shared" si="80"/>
        <v/>
      </c>
      <c r="BM34" s="118"/>
      <c r="BN34" s="118" t="str">
        <f t="shared" si="81"/>
        <v/>
      </c>
      <c r="BO34" s="119"/>
      <c r="BP34" s="120"/>
      <c r="BQ34" s="116"/>
      <c r="BR34" s="118" t="str">
        <f t="shared" si="53"/>
        <v/>
      </c>
      <c r="BS34" s="118"/>
      <c r="BT34" s="118" t="str">
        <f t="shared" si="54"/>
        <v/>
      </c>
      <c r="BU34" s="118"/>
      <c r="BV34" s="118" t="str">
        <f t="shared" si="55"/>
        <v/>
      </c>
      <c r="BW34" s="119"/>
      <c r="BX34" s="120"/>
      <c r="BY34" s="121"/>
      <c r="BZ34" s="118" t="str">
        <f t="shared" si="56"/>
        <v/>
      </c>
      <c r="CA34" s="118"/>
      <c r="CB34" s="118" t="str">
        <f t="shared" si="57"/>
        <v/>
      </c>
      <c r="CC34" s="118"/>
      <c r="CD34" s="118" t="str">
        <f t="shared" si="58"/>
        <v/>
      </c>
      <c r="CE34" s="119"/>
      <c r="CH34" s="118" t="str">
        <f t="shared" si="59"/>
        <v/>
      </c>
      <c r="CI34" s="118"/>
      <c r="CJ34" s="118" t="str">
        <f t="shared" si="60"/>
        <v/>
      </c>
      <c r="CK34" s="118"/>
      <c r="CL34" s="118" t="str">
        <f t="shared" si="61"/>
        <v/>
      </c>
      <c r="CM34" s="119"/>
      <c r="DQ34" s="134" t="str">
        <f>IF(DP34&lt;&gt;"",MAX(DQ$1:DQ33)+1,"")</f>
        <v/>
      </c>
    </row>
    <row r="35" spans="1:155" s="113" customFormat="1" ht="41.25" customHeight="1" x14ac:dyDescent="0.25">
      <c r="A35" s="312"/>
      <c r="B35" s="313" t="s">
        <v>84</v>
      </c>
      <c r="C35" s="320" t="s">
        <v>73</v>
      </c>
      <c r="D35" s="321" t="s">
        <v>97</v>
      </c>
      <c r="E35" s="313" t="s">
        <v>78</v>
      </c>
      <c r="F35" s="313">
        <f>VLOOKUP(H35,Feuil1!A$1:B$5,2,0)</f>
        <v>0.1</v>
      </c>
      <c r="G35" s="322">
        <f t="shared" ref="G35" si="87">IF(H35="Information et Communication",1,IF(H35="Savoir-faire Savoir-être",2,IF(H35="Confort et hygiène",3,IF(H35="Qualité de la prestation",5,IF(H35="Développement Durable",4)))))</f>
        <v>1</v>
      </c>
      <c r="H35" s="323" t="s">
        <v>74</v>
      </c>
      <c r="I35" s="324">
        <v>200</v>
      </c>
      <c r="J35" s="663">
        <f>IF(I35&lt;&gt;"",MAX(J$1:J34)+1,"")</f>
        <v>30</v>
      </c>
      <c r="K35" s="183" t="s">
        <v>663</v>
      </c>
      <c r="L35" s="182">
        <v>3</v>
      </c>
      <c r="M35" s="213" t="s">
        <v>0</v>
      </c>
      <c r="N35" s="668"/>
      <c r="O35" s="199"/>
      <c r="P35" s="183" t="s">
        <v>814</v>
      </c>
      <c r="Q35" s="447" t="s">
        <v>763</v>
      </c>
      <c r="R35" s="115"/>
      <c r="S35" s="145"/>
      <c r="T35" s="116">
        <f t="shared" si="82"/>
        <v>3</v>
      </c>
      <c r="U35" s="116">
        <f t="shared" si="83"/>
        <v>1</v>
      </c>
      <c r="V35" s="116">
        <f t="shared" si="84"/>
        <v>3</v>
      </c>
      <c r="W35" s="116"/>
      <c r="X35" s="116">
        <f t="shared" si="85"/>
        <v>0</v>
      </c>
      <c r="Y35" s="116"/>
      <c r="Z35" s="116">
        <f t="shared" si="86"/>
        <v>3</v>
      </c>
      <c r="AA35" s="116"/>
      <c r="AB35" s="117"/>
      <c r="AC35" s="117"/>
      <c r="AD35" s="118">
        <f t="shared" si="67"/>
        <v>3</v>
      </c>
      <c r="AE35" s="118"/>
      <c r="AF35" s="118">
        <f t="shared" si="68"/>
        <v>0</v>
      </c>
      <c r="AG35" s="118"/>
      <c r="AH35" s="118">
        <f t="shared" si="69"/>
        <v>3</v>
      </c>
      <c r="AI35" s="119"/>
      <c r="AJ35" s="120"/>
      <c r="AK35" s="118"/>
      <c r="AL35" s="118" t="str">
        <f t="shared" si="70"/>
        <v/>
      </c>
      <c r="AM35" s="118"/>
      <c r="AN35" s="118" t="str">
        <f t="shared" si="71"/>
        <v/>
      </c>
      <c r="AO35" s="118"/>
      <c r="AP35" s="118" t="str">
        <f t="shared" si="72"/>
        <v/>
      </c>
      <c r="AQ35" s="119"/>
      <c r="AR35" s="120"/>
      <c r="AS35" s="118"/>
      <c r="AT35" s="118" t="str">
        <f t="shared" si="73"/>
        <v/>
      </c>
      <c r="AU35" s="118"/>
      <c r="AV35" s="118" t="str">
        <f t="shared" si="74"/>
        <v/>
      </c>
      <c r="AW35" s="118"/>
      <c r="AX35" s="118" t="str">
        <f t="shared" si="75"/>
        <v/>
      </c>
      <c r="AY35" s="119"/>
      <c r="AZ35" s="120"/>
      <c r="BA35" s="118"/>
      <c r="BB35" s="118" t="str">
        <f t="shared" si="76"/>
        <v/>
      </c>
      <c r="BC35" s="118"/>
      <c r="BD35" s="118" t="str">
        <f t="shared" si="77"/>
        <v/>
      </c>
      <c r="BE35" s="118"/>
      <c r="BF35" s="118" t="str">
        <f t="shared" si="78"/>
        <v/>
      </c>
      <c r="BG35" s="119"/>
      <c r="BH35" s="120"/>
      <c r="BI35" s="116"/>
      <c r="BJ35" s="118" t="str">
        <f t="shared" si="79"/>
        <v/>
      </c>
      <c r="BK35" s="118"/>
      <c r="BL35" s="118" t="str">
        <f t="shared" si="80"/>
        <v/>
      </c>
      <c r="BM35" s="118"/>
      <c r="BN35" s="118" t="str">
        <f t="shared" si="81"/>
        <v/>
      </c>
      <c r="BO35" s="119"/>
      <c r="BP35" s="120"/>
      <c r="BQ35" s="116"/>
      <c r="BR35" s="118" t="str">
        <f t="shared" si="53"/>
        <v/>
      </c>
      <c r="BS35" s="118"/>
      <c r="BT35" s="118" t="str">
        <f t="shared" si="54"/>
        <v/>
      </c>
      <c r="BU35" s="118"/>
      <c r="BV35" s="118" t="str">
        <f t="shared" si="55"/>
        <v/>
      </c>
      <c r="BW35" s="119"/>
      <c r="BX35" s="120"/>
      <c r="BY35" s="121"/>
      <c r="BZ35" s="118" t="str">
        <f t="shared" si="56"/>
        <v/>
      </c>
      <c r="CA35" s="118"/>
      <c r="CB35" s="118" t="str">
        <f t="shared" si="57"/>
        <v/>
      </c>
      <c r="CC35" s="118"/>
      <c r="CD35" s="118" t="str">
        <f t="shared" si="58"/>
        <v/>
      </c>
      <c r="CE35" s="119"/>
      <c r="CH35" s="118" t="str">
        <f t="shared" si="59"/>
        <v/>
      </c>
      <c r="CI35" s="118"/>
      <c r="CJ35" s="118" t="str">
        <f t="shared" si="60"/>
        <v/>
      </c>
      <c r="CK35" s="118"/>
      <c r="CL35" s="118" t="str">
        <f t="shared" si="61"/>
        <v/>
      </c>
      <c r="CM35" s="119"/>
      <c r="DQ35" s="134"/>
    </row>
    <row r="36" spans="1:155" s="113" customFormat="1" ht="42.75" customHeight="1" x14ac:dyDescent="0.25">
      <c r="A36" s="312"/>
      <c r="B36" s="313" t="s">
        <v>84</v>
      </c>
      <c r="C36" s="320" t="s">
        <v>73</v>
      </c>
      <c r="D36" s="321" t="s">
        <v>97</v>
      </c>
      <c r="E36" s="313" t="s">
        <v>78</v>
      </c>
      <c r="F36" s="313">
        <f>VLOOKUP(H36,Feuil1!A$1:B$5,2,0)</f>
        <v>0.1</v>
      </c>
      <c r="G36" s="322">
        <f t="shared" si="10"/>
        <v>4</v>
      </c>
      <c r="H36" s="323" t="s">
        <v>115</v>
      </c>
      <c r="I36" s="324">
        <v>100</v>
      </c>
      <c r="J36" s="663">
        <f>IF(I36&lt;&gt;"",MAX(J$1:J35)+1,"")</f>
        <v>31</v>
      </c>
      <c r="K36" s="183" t="s">
        <v>662</v>
      </c>
      <c r="L36" s="182">
        <v>3</v>
      </c>
      <c r="M36" s="213" t="s">
        <v>0</v>
      </c>
      <c r="N36" s="668"/>
      <c r="O36" s="199" t="str">
        <f t="shared" si="0"/>
        <v/>
      </c>
      <c r="P36" s="183" t="s">
        <v>665</v>
      </c>
      <c r="Q36" s="447" t="s">
        <v>763</v>
      </c>
      <c r="R36" s="115"/>
      <c r="S36" s="145"/>
      <c r="T36" s="116">
        <f t="shared" si="82"/>
        <v>3</v>
      </c>
      <c r="U36" s="116">
        <f t="shared" si="83"/>
        <v>1</v>
      </c>
      <c r="V36" s="116">
        <f t="shared" si="84"/>
        <v>3</v>
      </c>
      <c r="W36" s="116"/>
      <c r="X36" s="116">
        <f t="shared" si="85"/>
        <v>0</v>
      </c>
      <c r="Y36" s="116"/>
      <c r="Z36" s="116">
        <f t="shared" si="86"/>
        <v>3</v>
      </c>
      <c r="AA36" s="116"/>
      <c r="AB36" s="117"/>
      <c r="AC36" s="117"/>
      <c r="AD36" s="118" t="str">
        <f t="shared" si="67"/>
        <v/>
      </c>
      <c r="AE36" s="118"/>
      <c r="AF36" s="118" t="str">
        <f t="shared" si="68"/>
        <v/>
      </c>
      <c r="AG36" s="118"/>
      <c r="AH36" s="118" t="str">
        <f t="shared" si="69"/>
        <v/>
      </c>
      <c r="AI36" s="119"/>
      <c r="AJ36" s="120"/>
      <c r="AK36" s="118"/>
      <c r="AL36" s="118" t="str">
        <f t="shared" si="70"/>
        <v/>
      </c>
      <c r="AM36" s="118"/>
      <c r="AN36" s="118" t="str">
        <f t="shared" si="71"/>
        <v/>
      </c>
      <c r="AO36" s="118"/>
      <c r="AP36" s="118" t="str">
        <f t="shared" si="72"/>
        <v/>
      </c>
      <c r="AQ36" s="119"/>
      <c r="AR36" s="120"/>
      <c r="AS36" s="118"/>
      <c r="AT36" s="118" t="str">
        <f t="shared" si="73"/>
        <v/>
      </c>
      <c r="AU36" s="118"/>
      <c r="AV36" s="118" t="str">
        <f t="shared" si="74"/>
        <v/>
      </c>
      <c r="AW36" s="118"/>
      <c r="AX36" s="118" t="str">
        <f t="shared" si="75"/>
        <v/>
      </c>
      <c r="AY36" s="119"/>
      <c r="AZ36" s="120"/>
      <c r="BA36" s="118"/>
      <c r="BB36" s="118">
        <f t="shared" si="76"/>
        <v>3</v>
      </c>
      <c r="BC36" s="118"/>
      <c r="BD36" s="118">
        <f t="shared" si="77"/>
        <v>0</v>
      </c>
      <c r="BE36" s="118"/>
      <c r="BF36" s="118">
        <f t="shared" si="78"/>
        <v>3</v>
      </c>
      <c r="BG36" s="119"/>
      <c r="BH36" s="120"/>
      <c r="BI36" s="116"/>
      <c r="BJ36" s="118" t="str">
        <f t="shared" si="79"/>
        <v/>
      </c>
      <c r="BK36" s="118"/>
      <c r="BL36" s="118" t="str">
        <f t="shared" si="80"/>
        <v/>
      </c>
      <c r="BM36" s="118"/>
      <c r="BN36" s="118" t="str">
        <f t="shared" si="81"/>
        <v/>
      </c>
      <c r="BO36" s="119"/>
      <c r="BP36" s="120"/>
      <c r="BQ36" s="116"/>
      <c r="BR36" s="118" t="str">
        <f t="shared" si="53"/>
        <v/>
      </c>
      <c r="BS36" s="118"/>
      <c r="BT36" s="118" t="str">
        <f t="shared" si="54"/>
        <v/>
      </c>
      <c r="BU36" s="118"/>
      <c r="BV36" s="118" t="str">
        <f t="shared" si="55"/>
        <v/>
      </c>
      <c r="BW36" s="119"/>
      <c r="BX36" s="120"/>
      <c r="BY36" s="121"/>
      <c r="BZ36" s="118" t="str">
        <f t="shared" si="56"/>
        <v/>
      </c>
      <c r="CA36" s="118"/>
      <c r="CB36" s="118" t="str">
        <f t="shared" si="57"/>
        <v/>
      </c>
      <c r="CC36" s="118"/>
      <c r="CD36" s="118" t="str">
        <f t="shared" si="58"/>
        <v/>
      </c>
      <c r="CE36" s="119"/>
      <c r="CH36" s="118" t="str">
        <f t="shared" si="59"/>
        <v/>
      </c>
      <c r="CI36" s="118"/>
      <c r="CJ36" s="118" t="str">
        <f t="shared" si="60"/>
        <v/>
      </c>
      <c r="CK36" s="118"/>
      <c r="CL36" s="118" t="str">
        <f t="shared" si="61"/>
        <v/>
      </c>
      <c r="CM36" s="119"/>
      <c r="DQ36" s="134" t="str">
        <f>IF(DP36&lt;&gt;"",MAX(DQ$1:DQ34)+1,"")</f>
        <v/>
      </c>
    </row>
    <row r="37" spans="1:155" s="113" customFormat="1" ht="36.75" customHeight="1" x14ac:dyDescent="0.25">
      <c r="A37" s="312"/>
      <c r="B37" s="313" t="s">
        <v>84</v>
      </c>
      <c r="C37" s="320" t="s">
        <v>73</v>
      </c>
      <c r="D37" s="321" t="s">
        <v>97</v>
      </c>
      <c r="E37" s="313" t="s">
        <v>78</v>
      </c>
      <c r="F37" s="313">
        <f>VLOOKUP(H37,Feuil1!A$1:B$5,2,0)</f>
        <v>0.1</v>
      </c>
      <c r="G37" s="322">
        <f t="shared" si="10"/>
        <v>1</v>
      </c>
      <c r="H37" s="323" t="s">
        <v>74</v>
      </c>
      <c r="I37" s="333">
        <v>98</v>
      </c>
      <c r="J37" s="663">
        <f>IF(I37&lt;&gt;"",MAX(J$1:J36)+1,"")</f>
        <v>32</v>
      </c>
      <c r="K37" s="183" t="s">
        <v>593</v>
      </c>
      <c r="L37" s="186">
        <v>1</v>
      </c>
      <c r="M37" s="213" t="s">
        <v>0</v>
      </c>
      <c r="N37" s="668"/>
      <c r="O37" s="199" t="str">
        <f t="shared" si="0"/>
        <v/>
      </c>
      <c r="P37" s="183" t="s">
        <v>592</v>
      </c>
      <c r="Q37" s="447" t="s">
        <v>763</v>
      </c>
      <c r="R37" s="115"/>
      <c r="S37" s="145"/>
      <c r="T37" s="116">
        <f t="shared" si="82"/>
        <v>1</v>
      </c>
      <c r="U37" s="116">
        <f t="shared" si="83"/>
        <v>1</v>
      </c>
      <c r="V37" s="116">
        <f t="shared" si="84"/>
        <v>1</v>
      </c>
      <c r="W37" s="116"/>
      <c r="X37" s="116">
        <f t="shared" si="85"/>
        <v>0</v>
      </c>
      <c r="Y37" s="116"/>
      <c r="Z37" s="116">
        <f t="shared" si="86"/>
        <v>1</v>
      </c>
      <c r="AA37" s="116"/>
      <c r="AB37" s="117"/>
      <c r="AC37" s="117"/>
      <c r="AD37" s="118">
        <f t="shared" si="67"/>
        <v>1</v>
      </c>
      <c r="AE37" s="118"/>
      <c r="AF37" s="118">
        <f t="shared" si="68"/>
        <v>0</v>
      </c>
      <c r="AG37" s="118"/>
      <c r="AH37" s="118">
        <f t="shared" si="69"/>
        <v>1</v>
      </c>
      <c r="AI37" s="119"/>
      <c r="AJ37" s="120"/>
      <c r="AK37" s="118"/>
      <c r="AL37" s="118" t="str">
        <f t="shared" si="70"/>
        <v/>
      </c>
      <c r="AM37" s="118"/>
      <c r="AN37" s="118" t="str">
        <f t="shared" si="71"/>
        <v/>
      </c>
      <c r="AO37" s="118"/>
      <c r="AP37" s="118" t="str">
        <f t="shared" si="72"/>
        <v/>
      </c>
      <c r="AQ37" s="119"/>
      <c r="AR37" s="120"/>
      <c r="AS37" s="118"/>
      <c r="AT37" s="118" t="str">
        <f t="shared" si="73"/>
        <v/>
      </c>
      <c r="AU37" s="118"/>
      <c r="AV37" s="118" t="str">
        <f t="shared" si="74"/>
        <v/>
      </c>
      <c r="AW37" s="118"/>
      <c r="AX37" s="118" t="str">
        <f t="shared" si="75"/>
        <v/>
      </c>
      <c r="AY37" s="119"/>
      <c r="AZ37" s="120"/>
      <c r="BA37" s="118"/>
      <c r="BB37" s="118" t="str">
        <f t="shared" si="76"/>
        <v/>
      </c>
      <c r="BC37" s="118"/>
      <c r="BD37" s="118" t="str">
        <f t="shared" si="77"/>
        <v/>
      </c>
      <c r="BE37" s="118"/>
      <c r="BF37" s="118" t="str">
        <f t="shared" si="78"/>
        <v/>
      </c>
      <c r="BG37" s="119"/>
      <c r="BH37" s="120"/>
      <c r="BI37" s="116"/>
      <c r="BJ37" s="118" t="str">
        <f t="shared" si="79"/>
        <v/>
      </c>
      <c r="BK37" s="118"/>
      <c r="BL37" s="118" t="str">
        <f t="shared" si="80"/>
        <v/>
      </c>
      <c r="BM37" s="118"/>
      <c r="BN37" s="118" t="str">
        <f t="shared" si="81"/>
        <v/>
      </c>
      <c r="BO37" s="119"/>
      <c r="BP37" s="120"/>
      <c r="BQ37" s="116"/>
      <c r="BR37" s="118" t="str">
        <f t="shared" si="53"/>
        <v/>
      </c>
      <c r="BS37" s="118"/>
      <c r="BT37" s="118" t="str">
        <f t="shared" si="54"/>
        <v/>
      </c>
      <c r="BU37" s="118"/>
      <c r="BV37" s="118" t="str">
        <f t="shared" si="55"/>
        <v/>
      </c>
      <c r="BW37" s="119"/>
      <c r="BX37" s="120"/>
      <c r="BY37" s="121"/>
      <c r="BZ37" s="118" t="str">
        <f t="shared" si="56"/>
        <v/>
      </c>
      <c r="CA37" s="118"/>
      <c r="CB37" s="118" t="str">
        <f t="shared" si="57"/>
        <v/>
      </c>
      <c r="CC37" s="118"/>
      <c r="CD37" s="118" t="str">
        <f t="shared" si="58"/>
        <v/>
      </c>
      <c r="CE37" s="119"/>
      <c r="CH37" s="118" t="str">
        <f t="shared" si="59"/>
        <v/>
      </c>
      <c r="CI37" s="118"/>
      <c r="CJ37" s="118" t="str">
        <f t="shared" si="60"/>
        <v/>
      </c>
      <c r="CK37" s="118"/>
      <c r="CL37" s="118" t="str">
        <f t="shared" si="61"/>
        <v/>
      </c>
      <c r="CM37" s="119"/>
      <c r="DQ37" s="134" t="str">
        <f>IF(DP37&lt;&gt;"",MAX(DQ$1:DQ36)+1,"")</f>
        <v/>
      </c>
    </row>
    <row r="38" spans="1:155" s="113" customFormat="1" ht="65.25" customHeight="1" x14ac:dyDescent="0.25">
      <c r="A38" s="312"/>
      <c r="B38" s="313" t="s">
        <v>84</v>
      </c>
      <c r="C38" s="320" t="s">
        <v>73</v>
      </c>
      <c r="D38" s="321" t="s">
        <v>97</v>
      </c>
      <c r="E38" s="313" t="s">
        <v>78</v>
      </c>
      <c r="F38" s="313">
        <f>VLOOKUP(H38,Feuil1!A$1:B$5,2,0)</f>
        <v>0.1</v>
      </c>
      <c r="G38" s="322">
        <f t="shared" si="10"/>
        <v>1</v>
      </c>
      <c r="H38" s="323" t="s">
        <v>74</v>
      </c>
      <c r="I38" s="324">
        <v>2</v>
      </c>
      <c r="J38" s="663">
        <f>IF(I38&lt;&gt;"",MAX(J$1:J37)+1,"")</f>
        <v>33</v>
      </c>
      <c r="K38" s="183" t="s">
        <v>116</v>
      </c>
      <c r="L38" s="182">
        <v>3</v>
      </c>
      <c r="M38" s="213" t="s">
        <v>0</v>
      </c>
      <c r="N38" s="668"/>
      <c r="O38" s="199" t="str">
        <f t="shared" si="0"/>
        <v/>
      </c>
      <c r="P38" s="183" t="s">
        <v>481</v>
      </c>
      <c r="Q38" s="447" t="s">
        <v>763</v>
      </c>
      <c r="R38" s="115"/>
      <c r="S38" s="145"/>
      <c r="T38" s="116">
        <f t="shared" si="82"/>
        <v>3</v>
      </c>
      <c r="U38" s="116">
        <f t="shared" si="83"/>
        <v>1</v>
      </c>
      <c r="V38" s="116">
        <f t="shared" si="84"/>
        <v>3</v>
      </c>
      <c r="W38" s="116"/>
      <c r="X38" s="116">
        <f t="shared" si="85"/>
        <v>0</v>
      </c>
      <c r="Y38" s="116"/>
      <c r="Z38" s="116">
        <f t="shared" si="86"/>
        <v>3</v>
      </c>
      <c r="AA38" s="116"/>
      <c r="AB38" s="117"/>
      <c r="AC38" s="117"/>
      <c r="AD38" s="118">
        <f t="shared" si="67"/>
        <v>3</v>
      </c>
      <c r="AE38" s="118"/>
      <c r="AF38" s="118">
        <f t="shared" si="68"/>
        <v>0</v>
      </c>
      <c r="AG38" s="118"/>
      <c r="AH38" s="118">
        <f t="shared" si="69"/>
        <v>3</v>
      </c>
      <c r="AI38" s="119"/>
      <c r="AJ38" s="120"/>
      <c r="AK38" s="118"/>
      <c r="AL38" s="118" t="str">
        <f t="shared" si="70"/>
        <v/>
      </c>
      <c r="AM38" s="118"/>
      <c r="AN38" s="118" t="str">
        <f t="shared" si="71"/>
        <v/>
      </c>
      <c r="AO38" s="118"/>
      <c r="AP38" s="118" t="str">
        <f t="shared" si="72"/>
        <v/>
      </c>
      <c r="AQ38" s="119"/>
      <c r="AR38" s="120"/>
      <c r="AS38" s="118"/>
      <c r="AT38" s="118" t="str">
        <f t="shared" si="73"/>
        <v/>
      </c>
      <c r="AU38" s="118"/>
      <c r="AV38" s="118" t="str">
        <f t="shared" si="74"/>
        <v/>
      </c>
      <c r="AW38" s="118"/>
      <c r="AX38" s="118" t="str">
        <f t="shared" si="75"/>
        <v/>
      </c>
      <c r="AY38" s="119"/>
      <c r="AZ38" s="120"/>
      <c r="BA38" s="118"/>
      <c r="BB38" s="118" t="str">
        <f t="shared" si="76"/>
        <v/>
      </c>
      <c r="BC38" s="118"/>
      <c r="BD38" s="118" t="str">
        <f t="shared" si="77"/>
        <v/>
      </c>
      <c r="BE38" s="118"/>
      <c r="BF38" s="118" t="str">
        <f t="shared" si="78"/>
        <v/>
      </c>
      <c r="BG38" s="119"/>
      <c r="BH38" s="120"/>
      <c r="BI38" s="116"/>
      <c r="BJ38" s="118" t="str">
        <f t="shared" si="79"/>
        <v/>
      </c>
      <c r="BK38" s="118"/>
      <c r="BL38" s="118" t="str">
        <f t="shared" si="80"/>
        <v/>
      </c>
      <c r="BM38" s="118"/>
      <c r="BN38" s="118" t="str">
        <f t="shared" si="81"/>
        <v/>
      </c>
      <c r="BO38" s="119"/>
      <c r="BP38" s="120"/>
      <c r="BQ38" s="116"/>
      <c r="BR38" s="118" t="str">
        <f t="shared" si="53"/>
        <v/>
      </c>
      <c r="BS38" s="118"/>
      <c r="BT38" s="118" t="str">
        <f t="shared" si="54"/>
        <v/>
      </c>
      <c r="BU38" s="118"/>
      <c r="BV38" s="118" t="str">
        <f t="shared" si="55"/>
        <v/>
      </c>
      <c r="BW38" s="119"/>
      <c r="BX38" s="120"/>
      <c r="BY38" s="121"/>
      <c r="BZ38" s="118" t="str">
        <f t="shared" si="56"/>
        <v/>
      </c>
      <c r="CA38" s="118"/>
      <c r="CB38" s="118" t="str">
        <f t="shared" si="57"/>
        <v/>
      </c>
      <c r="CC38" s="118"/>
      <c r="CD38" s="118" t="str">
        <f t="shared" si="58"/>
        <v/>
      </c>
      <c r="CE38" s="119"/>
      <c r="CH38" s="118" t="str">
        <f t="shared" si="59"/>
        <v/>
      </c>
      <c r="CI38" s="118"/>
      <c r="CJ38" s="118" t="str">
        <f t="shared" si="60"/>
        <v/>
      </c>
      <c r="CK38" s="118"/>
      <c r="CL38" s="118" t="str">
        <f t="shared" si="61"/>
        <v/>
      </c>
      <c r="CM38" s="119"/>
      <c r="DQ38" s="134" t="str">
        <f>IF(DP38&lt;&gt;"",MAX(DQ$1:DQ37)+1,"")</f>
        <v/>
      </c>
    </row>
    <row r="39" spans="1:155" s="113" customFormat="1" ht="63" customHeight="1" x14ac:dyDescent="0.25">
      <c r="A39" s="312"/>
      <c r="B39" s="313" t="s">
        <v>84</v>
      </c>
      <c r="C39" s="320" t="s">
        <v>73</v>
      </c>
      <c r="D39" s="321" t="s">
        <v>97</v>
      </c>
      <c r="E39" s="313" t="s">
        <v>78</v>
      </c>
      <c r="F39" s="313">
        <f>VLOOKUP(H39,Feuil1!A$1:B$5,2,0)</f>
        <v>0.1</v>
      </c>
      <c r="G39" s="322">
        <f t="shared" si="10"/>
        <v>1</v>
      </c>
      <c r="H39" s="323" t="s">
        <v>74</v>
      </c>
      <c r="I39" s="324">
        <v>2</v>
      </c>
      <c r="J39" s="663">
        <f>IF(I39&lt;&gt;"",MAX(J$1:J38)+1,"")</f>
        <v>34</v>
      </c>
      <c r="K39" s="183" t="s">
        <v>117</v>
      </c>
      <c r="L39" s="182">
        <v>3</v>
      </c>
      <c r="M39" s="213" t="s">
        <v>0</v>
      </c>
      <c r="N39" s="668"/>
      <c r="O39" s="199" t="str">
        <f t="shared" si="0"/>
        <v/>
      </c>
      <c r="P39" s="183" t="s">
        <v>482</v>
      </c>
      <c r="Q39" s="447" t="s">
        <v>763</v>
      </c>
      <c r="R39" s="115"/>
      <c r="S39" s="145"/>
      <c r="T39" s="116">
        <f t="shared" si="82"/>
        <v>3</v>
      </c>
      <c r="U39" s="116">
        <f t="shared" si="83"/>
        <v>1</v>
      </c>
      <c r="V39" s="116">
        <f t="shared" si="84"/>
        <v>3</v>
      </c>
      <c r="W39" s="116"/>
      <c r="X39" s="116">
        <f t="shared" si="85"/>
        <v>0</v>
      </c>
      <c r="Y39" s="116"/>
      <c r="Z39" s="116">
        <f t="shared" si="86"/>
        <v>3</v>
      </c>
      <c r="AA39" s="116"/>
      <c r="AB39" s="117"/>
      <c r="AC39" s="117"/>
      <c r="AD39" s="118">
        <f t="shared" si="67"/>
        <v>3</v>
      </c>
      <c r="AE39" s="118"/>
      <c r="AF39" s="118">
        <f t="shared" si="68"/>
        <v>0</v>
      </c>
      <c r="AG39" s="118"/>
      <c r="AH39" s="118">
        <f t="shared" si="69"/>
        <v>3</v>
      </c>
      <c r="AI39" s="119"/>
      <c r="AJ39" s="120"/>
      <c r="AK39" s="118"/>
      <c r="AL39" s="118" t="str">
        <f t="shared" si="70"/>
        <v/>
      </c>
      <c r="AM39" s="118"/>
      <c r="AN39" s="118" t="str">
        <f t="shared" si="71"/>
        <v/>
      </c>
      <c r="AO39" s="118"/>
      <c r="AP39" s="118" t="str">
        <f t="shared" si="72"/>
        <v/>
      </c>
      <c r="AQ39" s="119"/>
      <c r="AR39" s="120"/>
      <c r="AS39" s="118"/>
      <c r="AT39" s="118" t="str">
        <f t="shared" si="73"/>
        <v/>
      </c>
      <c r="AU39" s="118"/>
      <c r="AV39" s="118" t="str">
        <f t="shared" si="74"/>
        <v/>
      </c>
      <c r="AW39" s="118"/>
      <c r="AX39" s="118" t="str">
        <f t="shared" si="75"/>
        <v/>
      </c>
      <c r="AY39" s="119"/>
      <c r="AZ39" s="120"/>
      <c r="BA39" s="118"/>
      <c r="BB39" s="118" t="str">
        <f t="shared" si="76"/>
        <v/>
      </c>
      <c r="BC39" s="118"/>
      <c r="BD39" s="118" t="str">
        <f t="shared" si="77"/>
        <v/>
      </c>
      <c r="BE39" s="118"/>
      <c r="BF39" s="118" t="str">
        <f t="shared" si="78"/>
        <v/>
      </c>
      <c r="BG39" s="119"/>
      <c r="BH39" s="120"/>
      <c r="BI39" s="116"/>
      <c r="BJ39" s="118" t="str">
        <f t="shared" si="79"/>
        <v/>
      </c>
      <c r="BK39" s="118"/>
      <c r="BL39" s="118" t="str">
        <f t="shared" si="80"/>
        <v/>
      </c>
      <c r="BM39" s="118"/>
      <c r="BN39" s="118" t="str">
        <f t="shared" si="81"/>
        <v/>
      </c>
      <c r="BO39" s="119"/>
      <c r="BP39" s="120"/>
      <c r="BQ39" s="116"/>
      <c r="BR39" s="118" t="str">
        <f t="shared" si="53"/>
        <v/>
      </c>
      <c r="BS39" s="118"/>
      <c r="BT39" s="118" t="str">
        <f t="shared" si="54"/>
        <v/>
      </c>
      <c r="BU39" s="118"/>
      <c r="BV39" s="118" t="str">
        <f t="shared" si="55"/>
        <v/>
      </c>
      <c r="BW39" s="119"/>
      <c r="BX39" s="120"/>
      <c r="BY39" s="121"/>
      <c r="BZ39" s="118" t="str">
        <f t="shared" si="56"/>
        <v/>
      </c>
      <c r="CA39" s="118"/>
      <c r="CB39" s="118" t="str">
        <f t="shared" si="57"/>
        <v/>
      </c>
      <c r="CC39" s="118"/>
      <c r="CD39" s="118" t="str">
        <f t="shared" si="58"/>
        <v/>
      </c>
      <c r="CE39" s="119"/>
      <c r="CH39" s="118" t="str">
        <f t="shared" si="59"/>
        <v/>
      </c>
      <c r="CI39" s="118"/>
      <c r="CJ39" s="118" t="str">
        <f t="shared" si="60"/>
        <v/>
      </c>
      <c r="CK39" s="118"/>
      <c r="CL39" s="118" t="str">
        <f t="shared" si="61"/>
        <v/>
      </c>
      <c r="CM39" s="119"/>
      <c r="DQ39" s="134" t="str">
        <f>IF(DP39&lt;&gt;"",MAX(DQ$1:DQ38)+1,"")</f>
        <v/>
      </c>
    </row>
    <row r="40" spans="1:155" s="113" customFormat="1" ht="17.25" customHeight="1" x14ac:dyDescent="0.25">
      <c r="A40" s="312"/>
      <c r="B40" s="313" t="s">
        <v>84</v>
      </c>
      <c r="C40" s="320" t="s">
        <v>73</v>
      </c>
      <c r="D40" s="321" t="s">
        <v>97</v>
      </c>
      <c r="E40" s="313" t="s">
        <v>78</v>
      </c>
      <c r="F40" s="313">
        <f>VLOOKUP(H40,Feuil1!A$1:B$5,2,0)</f>
        <v>0.1</v>
      </c>
      <c r="G40" s="322">
        <f t="shared" ref="G40" si="88">IF(H40="Information et Communication",1,IF(H40="Savoir-faire Savoir-être",2,IF(H40="Confort et hygiène",3,IF(H40="Qualité de la prestation",5,IF(H40="Développement Durable",4)))))</f>
        <v>1</v>
      </c>
      <c r="H40" s="323" t="s">
        <v>74</v>
      </c>
      <c r="I40" s="324">
        <v>200</v>
      </c>
      <c r="J40" s="663">
        <f>IF(I40&lt;&gt;"",MAX(J$1:J39)+1,"")</f>
        <v>35</v>
      </c>
      <c r="K40" s="183" t="s">
        <v>557</v>
      </c>
      <c r="L40" s="182">
        <v>1</v>
      </c>
      <c r="M40" s="213" t="s">
        <v>0</v>
      </c>
      <c r="N40" s="668"/>
      <c r="O40" s="199"/>
      <c r="P40" s="183"/>
      <c r="Q40" s="447" t="s">
        <v>763</v>
      </c>
      <c r="R40" s="115"/>
      <c r="S40" s="145"/>
      <c r="T40" s="116">
        <f t="shared" si="82"/>
        <v>1</v>
      </c>
      <c r="U40" s="116">
        <f t="shared" si="83"/>
        <v>1</v>
      </c>
      <c r="V40" s="116">
        <f t="shared" si="84"/>
        <v>1</v>
      </c>
      <c r="W40" s="116"/>
      <c r="X40" s="116">
        <f t="shared" si="85"/>
        <v>0</v>
      </c>
      <c r="Y40" s="116"/>
      <c r="Z40" s="116">
        <f t="shared" si="86"/>
        <v>1</v>
      </c>
      <c r="AA40" s="116"/>
      <c r="AB40" s="117"/>
      <c r="AC40" s="117"/>
      <c r="AD40" s="118">
        <f t="shared" si="67"/>
        <v>1</v>
      </c>
      <c r="AE40" s="118"/>
      <c r="AF40" s="118">
        <f t="shared" si="68"/>
        <v>0</v>
      </c>
      <c r="AG40" s="118"/>
      <c r="AH40" s="118">
        <f t="shared" si="69"/>
        <v>1</v>
      </c>
      <c r="AI40" s="119"/>
      <c r="AJ40" s="120"/>
      <c r="AK40" s="118"/>
      <c r="AL40" s="118" t="str">
        <f t="shared" si="70"/>
        <v/>
      </c>
      <c r="AM40" s="118"/>
      <c r="AN40" s="118" t="str">
        <f t="shared" si="71"/>
        <v/>
      </c>
      <c r="AO40" s="118"/>
      <c r="AP40" s="118" t="str">
        <f t="shared" si="72"/>
        <v/>
      </c>
      <c r="AQ40" s="119"/>
      <c r="AR40" s="120"/>
      <c r="AS40" s="118"/>
      <c r="AT40" s="118" t="str">
        <f t="shared" si="73"/>
        <v/>
      </c>
      <c r="AU40" s="118"/>
      <c r="AV40" s="118" t="str">
        <f t="shared" si="74"/>
        <v/>
      </c>
      <c r="AW40" s="118"/>
      <c r="AX40" s="118" t="str">
        <f t="shared" si="75"/>
        <v/>
      </c>
      <c r="AY40" s="119"/>
      <c r="AZ40" s="120"/>
      <c r="BA40" s="118"/>
      <c r="BB40" s="118" t="str">
        <f t="shared" si="76"/>
        <v/>
      </c>
      <c r="BC40" s="118"/>
      <c r="BD40" s="118" t="str">
        <f t="shared" si="77"/>
        <v/>
      </c>
      <c r="BE40" s="118"/>
      <c r="BF40" s="118" t="str">
        <f t="shared" si="78"/>
        <v/>
      </c>
      <c r="BG40" s="119"/>
      <c r="BH40" s="120"/>
      <c r="BI40" s="116"/>
      <c r="BJ40" s="118" t="str">
        <f t="shared" si="79"/>
        <v/>
      </c>
      <c r="BK40" s="118"/>
      <c r="BL40" s="118" t="str">
        <f t="shared" si="80"/>
        <v/>
      </c>
      <c r="BM40" s="118"/>
      <c r="BN40" s="118" t="str">
        <f t="shared" si="81"/>
        <v/>
      </c>
      <c r="BO40" s="119"/>
      <c r="BP40" s="120"/>
      <c r="BQ40" s="116"/>
      <c r="BR40" s="118" t="str">
        <f t="shared" si="53"/>
        <v/>
      </c>
      <c r="BS40" s="118"/>
      <c r="BT40" s="118" t="str">
        <f t="shared" si="54"/>
        <v/>
      </c>
      <c r="BU40" s="118"/>
      <c r="BV40" s="118" t="str">
        <f t="shared" si="55"/>
        <v/>
      </c>
      <c r="BW40" s="119"/>
      <c r="BX40" s="120"/>
      <c r="BY40" s="121"/>
      <c r="BZ40" s="118" t="str">
        <f t="shared" si="56"/>
        <v/>
      </c>
      <c r="CA40" s="118"/>
      <c r="CB40" s="118" t="str">
        <f t="shared" si="57"/>
        <v/>
      </c>
      <c r="CC40" s="118"/>
      <c r="CD40" s="118" t="str">
        <f t="shared" si="58"/>
        <v/>
      </c>
      <c r="CE40" s="119"/>
      <c r="CH40" s="118" t="str">
        <f t="shared" si="59"/>
        <v/>
      </c>
      <c r="CI40" s="118"/>
      <c r="CJ40" s="118" t="str">
        <f t="shared" si="60"/>
        <v/>
      </c>
      <c r="CK40" s="118"/>
      <c r="CL40" s="118" t="str">
        <f t="shared" si="61"/>
        <v/>
      </c>
      <c r="CM40" s="119"/>
      <c r="DQ40" s="134" t="str">
        <f>IF(DP40&lt;&gt;"",MAX(DQ$1:DQ39)+1,"")</f>
        <v/>
      </c>
    </row>
    <row r="41" spans="1:155" s="113" customFormat="1" ht="61.5" customHeight="1" x14ac:dyDescent="0.25">
      <c r="A41" s="312"/>
      <c r="B41" s="313" t="s">
        <v>84</v>
      </c>
      <c r="C41" s="320" t="s">
        <v>73</v>
      </c>
      <c r="D41" s="321" t="s">
        <v>97</v>
      </c>
      <c r="E41" s="313" t="s">
        <v>78</v>
      </c>
      <c r="F41" s="313">
        <f>VLOOKUP(H41,Feuil1!A$1:B$5,2,0)</f>
        <v>0.1</v>
      </c>
      <c r="G41" s="322">
        <f>IF(H41="Information et Communication",1,IF(H41="Savoir-faire Savoir-être",2,IF(H41="Confort et hygiène",3,IF(H41="Qualité de la prestation",5,IF(H41="Développement Durable",4)))))</f>
        <v>1</v>
      </c>
      <c r="H41" s="323" t="s">
        <v>74</v>
      </c>
      <c r="I41" s="324">
        <v>200</v>
      </c>
      <c r="J41" s="663">
        <f>IF(I41&lt;&gt;"",MAX(J$1:J40)+1,"")</f>
        <v>36</v>
      </c>
      <c r="K41" s="183" t="s">
        <v>510</v>
      </c>
      <c r="L41" s="182">
        <v>3</v>
      </c>
      <c r="M41" s="213" t="s">
        <v>0</v>
      </c>
      <c r="N41" s="668"/>
      <c r="O41" s="199" t="str">
        <f>IF(ISERROR(SEARCH("Pas de NM possible",P41)),"","oui")</f>
        <v/>
      </c>
      <c r="P41" s="183" t="s">
        <v>511</v>
      </c>
      <c r="Q41" s="447" t="s">
        <v>763</v>
      </c>
      <c r="R41" s="115"/>
      <c r="S41" s="145"/>
      <c r="T41" s="116">
        <f t="shared" si="82"/>
        <v>3</v>
      </c>
      <c r="U41" s="116">
        <f t="shared" si="83"/>
        <v>1</v>
      </c>
      <c r="V41" s="116">
        <f t="shared" si="84"/>
        <v>3</v>
      </c>
      <c r="W41" s="116"/>
      <c r="X41" s="116">
        <f t="shared" si="85"/>
        <v>0</v>
      </c>
      <c r="Y41" s="116"/>
      <c r="Z41" s="116">
        <f t="shared" si="86"/>
        <v>3</v>
      </c>
      <c r="AA41" s="116"/>
      <c r="AB41" s="117"/>
      <c r="AC41" s="117"/>
      <c r="AD41" s="118">
        <f t="shared" si="67"/>
        <v>3</v>
      </c>
      <c r="AE41" s="118"/>
      <c r="AF41" s="118">
        <f t="shared" si="68"/>
        <v>0</v>
      </c>
      <c r="AG41" s="118"/>
      <c r="AH41" s="118">
        <f t="shared" si="69"/>
        <v>3</v>
      </c>
      <c r="AI41" s="119"/>
      <c r="AJ41" s="120"/>
      <c r="AK41" s="118"/>
      <c r="AL41" s="118" t="str">
        <f t="shared" si="70"/>
        <v/>
      </c>
      <c r="AM41" s="118"/>
      <c r="AN41" s="118" t="str">
        <f t="shared" si="71"/>
        <v/>
      </c>
      <c r="AO41" s="118"/>
      <c r="AP41" s="118" t="str">
        <f t="shared" si="72"/>
        <v/>
      </c>
      <c r="AQ41" s="119"/>
      <c r="AR41" s="120"/>
      <c r="AS41" s="118"/>
      <c r="AT41" s="118" t="str">
        <f t="shared" si="73"/>
        <v/>
      </c>
      <c r="AU41" s="118"/>
      <c r="AV41" s="118" t="str">
        <f t="shared" si="74"/>
        <v/>
      </c>
      <c r="AW41" s="118"/>
      <c r="AX41" s="118" t="str">
        <f t="shared" si="75"/>
        <v/>
      </c>
      <c r="AY41" s="119"/>
      <c r="AZ41" s="120"/>
      <c r="BA41" s="118"/>
      <c r="BB41" s="118" t="str">
        <f t="shared" si="76"/>
        <v/>
      </c>
      <c r="BC41" s="118"/>
      <c r="BD41" s="118" t="str">
        <f t="shared" si="77"/>
        <v/>
      </c>
      <c r="BE41" s="118"/>
      <c r="BF41" s="118" t="str">
        <f t="shared" si="78"/>
        <v/>
      </c>
      <c r="BG41" s="119"/>
      <c r="BH41" s="120"/>
      <c r="BI41" s="116"/>
      <c r="BJ41" s="118" t="str">
        <f t="shared" si="79"/>
        <v/>
      </c>
      <c r="BK41" s="118"/>
      <c r="BL41" s="118" t="str">
        <f t="shared" si="80"/>
        <v/>
      </c>
      <c r="BM41" s="118"/>
      <c r="BN41" s="118" t="str">
        <f t="shared" si="81"/>
        <v/>
      </c>
      <c r="BO41" s="119"/>
      <c r="BP41" s="120"/>
      <c r="BQ41" s="116"/>
      <c r="BR41" s="118" t="str">
        <f t="shared" si="53"/>
        <v/>
      </c>
      <c r="BS41" s="118"/>
      <c r="BT41" s="118" t="str">
        <f t="shared" si="54"/>
        <v/>
      </c>
      <c r="BU41" s="118"/>
      <c r="BV41" s="118" t="str">
        <f t="shared" si="55"/>
        <v/>
      </c>
      <c r="BW41" s="119"/>
      <c r="BX41" s="120"/>
      <c r="BY41" s="121"/>
      <c r="BZ41" s="118" t="str">
        <f t="shared" si="56"/>
        <v/>
      </c>
      <c r="CA41" s="118"/>
      <c r="CB41" s="118" t="str">
        <f t="shared" si="57"/>
        <v/>
      </c>
      <c r="CC41" s="118"/>
      <c r="CD41" s="118" t="str">
        <f t="shared" si="58"/>
        <v/>
      </c>
      <c r="CE41" s="119"/>
      <c r="CH41" s="118" t="str">
        <f t="shared" si="59"/>
        <v/>
      </c>
      <c r="CI41" s="118"/>
      <c r="CJ41" s="118" t="str">
        <f t="shared" si="60"/>
        <v/>
      </c>
      <c r="CK41" s="118"/>
      <c r="CL41" s="118" t="str">
        <f t="shared" si="61"/>
        <v/>
      </c>
      <c r="CM41" s="119"/>
      <c r="DQ41" s="134" t="str">
        <f>IF(DP41&lt;&gt;"",MAX(DQ$1:DQ40)+1,"")</f>
        <v/>
      </c>
    </row>
    <row r="42" spans="1:155" s="245" customFormat="1" ht="30" customHeight="1" x14ac:dyDescent="0.25">
      <c r="A42" s="312"/>
      <c r="B42" s="313" t="s">
        <v>84</v>
      </c>
      <c r="C42" s="320" t="s">
        <v>73</v>
      </c>
      <c r="D42" s="319" t="s">
        <v>732</v>
      </c>
      <c r="E42" s="313" t="s">
        <v>78</v>
      </c>
      <c r="F42" s="313">
        <f>VLOOKUP(H42,Feuil1!A$1:B$5,2,0)</f>
        <v>0.1</v>
      </c>
      <c r="G42" s="317">
        <f>IF(H42="Information et Communication",1,IF(H42="Savoir-faire Savoir-être",2,IF(H42="Confort et hygiène",3,IF(H42="Qualité de la prestation",5,IF(H42="Développement Durable",4)))))</f>
        <v>1</v>
      </c>
      <c r="H42" s="323" t="s">
        <v>74</v>
      </c>
      <c r="I42" s="324">
        <v>200</v>
      </c>
      <c r="J42" s="663">
        <f>IF(I42&lt;&gt;"",MAX(J$1:J41)+1,"")</f>
        <v>37</v>
      </c>
      <c r="K42" s="408" t="s">
        <v>693</v>
      </c>
      <c r="L42" s="182">
        <v>3</v>
      </c>
      <c r="M42" s="213" t="str">
        <f>IF('RESULTAT GLOBAL'!D$26="NON","Non Mesuré","OUI")</f>
        <v>OUI</v>
      </c>
      <c r="N42" s="668" t="str">
        <f>IF('RESULTAT GLOBAL'!D$26="NON","Ce site n'est pas une entreprise","")</f>
        <v/>
      </c>
      <c r="O42" s="199"/>
      <c r="P42" s="183" t="s">
        <v>560</v>
      </c>
      <c r="Q42" s="447" t="s">
        <v>763</v>
      </c>
      <c r="R42" s="115"/>
      <c r="S42" s="145"/>
      <c r="T42" s="116">
        <f t="shared" si="82"/>
        <v>3</v>
      </c>
      <c r="U42" s="116">
        <f t="shared" si="83"/>
        <v>1</v>
      </c>
      <c r="V42" s="116">
        <f t="shared" si="84"/>
        <v>3</v>
      </c>
      <c r="W42" s="116"/>
      <c r="X42" s="116">
        <f t="shared" si="85"/>
        <v>0</v>
      </c>
      <c r="Y42" s="116"/>
      <c r="Z42" s="116">
        <f t="shared" si="86"/>
        <v>3</v>
      </c>
      <c r="AA42" s="116"/>
      <c r="AB42" s="117"/>
      <c r="AC42" s="117"/>
      <c r="AD42" s="118">
        <f t="shared" si="67"/>
        <v>3</v>
      </c>
      <c r="AE42" s="118"/>
      <c r="AF42" s="118">
        <f t="shared" si="68"/>
        <v>0</v>
      </c>
      <c r="AG42" s="118"/>
      <c r="AH42" s="118">
        <f t="shared" si="69"/>
        <v>3</v>
      </c>
      <c r="AI42" s="119"/>
      <c r="AJ42" s="120"/>
      <c r="AK42" s="118"/>
      <c r="AL42" s="118" t="str">
        <f t="shared" si="70"/>
        <v/>
      </c>
      <c r="AM42" s="118"/>
      <c r="AN42" s="118" t="str">
        <f t="shared" si="71"/>
        <v/>
      </c>
      <c r="AO42" s="118"/>
      <c r="AP42" s="118" t="str">
        <f t="shared" si="72"/>
        <v/>
      </c>
      <c r="AQ42" s="119"/>
      <c r="AR42" s="120"/>
      <c r="AS42" s="118"/>
      <c r="AT42" s="118" t="str">
        <f t="shared" si="73"/>
        <v/>
      </c>
      <c r="AU42" s="118"/>
      <c r="AV42" s="118" t="str">
        <f t="shared" si="74"/>
        <v/>
      </c>
      <c r="AW42" s="118"/>
      <c r="AX42" s="118" t="str">
        <f t="shared" si="75"/>
        <v/>
      </c>
      <c r="AY42" s="119"/>
      <c r="AZ42" s="120"/>
      <c r="BA42" s="118"/>
      <c r="BB42" s="118" t="str">
        <f t="shared" si="76"/>
        <v/>
      </c>
      <c r="BC42" s="118"/>
      <c r="BD42" s="118" t="str">
        <f t="shared" si="77"/>
        <v/>
      </c>
      <c r="BE42" s="118"/>
      <c r="BF42" s="118" t="str">
        <f t="shared" si="78"/>
        <v/>
      </c>
      <c r="BG42" s="119"/>
      <c r="BH42" s="120"/>
      <c r="BI42" s="116"/>
      <c r="BJ42" s="118" t="str">
        <f t="shared" si="79"/>
        <v/>
      </c>
      <c r="BK42" s="118"/>
      <c r="BL42" s="118" t="str">
        <f t="shared" si="80"/>
        <v/>
      </c>
      <c r="BM42" s="118"/>
      <c r="BN42" s="118" t="str">
        <f t="shared" si="81"/>
        <v/>
      </c>
      <c r="BO42" s="119"/>
      <c r="BP42" s="120"/>
      <c r="BQ42" s="116"/>
      <c r="BR42" s="118" t="str">
        <f t="shared" si="53"/>
        <v/>
      </c>
      <c r="BS42" s="118"/>
      <c r="BT42" s="118" t="str">
        <f t="shared" si="54"/>
        <v/>
      </c>
      <c r="BU42" s="118"/>
      <c r="BV42" s="118" t="str">
        <f t="shared" si="55"/>
        <v/>
      </c>
      <c r="BW42" s="119"/>
      <c r="BX42" s="120"/>
      <c r="BY42" s="121"/>
      <c r="BZ42" s="118" t="str">
        <f t="shared" si="56"/>
        <v/>
      </c>
      <c r="CA42" s="118"/>
      <c r="CB42" s="118" t="str">
        <f t="shared" si="57"/>
        <v/>
      </c>
      <c r="CC42" s="118"/>
      <c r="CD42" s="118" t="str">
        <f t="shared" si="58"/>
        <v/>
      </c>
      <c r="CE42" s="119"/>
      <c r="CF42" s="113"/>
      <c r="CG42" s="113"/>
      <c r="CH42" s="118" t="str">
        <f t="shared" si="59"/>
        <v/>
      </c>
      <c r="CI42" s="118"/>
      <c r="CJ42" s="118" t="str">
        <f t="shared" si="60"/>
        <v/>
      </c>
      <c r="CK42" s="118"/>
      <c r="CL42" s="118" t="str">
        <f t="shared" si="61"/>
        <v/>
      </c>
      <c r="CM42" s="119"/>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34" t="str">
        <f>IF(DP42&lt;&gt;"",MAX(DQ$1:DQ41)+1,"")</f>
        <v/>
      </c>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row>
    <row r="43" spans="1:155" s="240" customFormat="1" ht="54.75" customHeight="1" x14ac:dyDescent="0.25">
      <c r="A43" s="334"/>
      <c r="B43" s="632" t="s">
        <v>84</v>
      </c>
      <c r="C43" s="320" t="s">
        <v>73</v>
      </c>
      <c r="D43" s="328" t="s">
        <v>736</v>
      </c>
      <c r="E43" s="335" t="s">
        <v>78</v>
      </c>
      <c r="F43" s="313">
        <f>VLOOKUP(H43,Feuil1!A$1:B$5,2,0)</f>
        <v>0.2</v>
      </c>
      <c r="G43" s="329">
        <f>IF(H43="Information et Communication",1,IF(H43="Savoir-faire Savoir-être",2,IF(H43="Confort et hygiène",3,IF(H43="Qualité de la prestation",5,IF(H43="Développement Durable",4)))))</f>
        <v>5</v>
      </c>
      <c r="H43" s="336" t="s">
        <v>157</v>
      </c>
      <c r="I43" s="324">
        <v>200</v>
      </c>
      <c r="J43" s="663">
        <f>IF(I43&lt;&gt;"",MAX(J$1:J42)+1,"")</f>
        <v>38</v>
      </c>
      <c r="K43" s="409" t="s">
        <v>692</v>
      </c>
      <c r="L43" s="410">
        <v>3</v>
      </c>
      <c r="M43" s="213" t="str">
        <f>IF('RESULTAT GLOBAL'!D$24="NON","Non Mesuré","OUI")</f>
        <v>OUI</v>
      </c>
      <c r="N43" s="668" t="str">
        <f>IF('RESULTAT GLOBAL'!D$24="NON","Ce site n'est  un parc de loisir, d'attraction, à thème ou animalier","")</f>
        <v/>
      </c>
      <c r="O43" s="199" t="str">
        <f>IF(ISERROR(SEARCH("Pas de NM possible",P43)),"","oui")</f>
        <v/>
      </c>
      <c r="P43" s="188" t="s">
        <v>895</v>
      </c>
      <c r="Q43" s="450" t="s">
        <v>76</v>
      </c>
      <c r="R43" s="195"/>
      <c r="S43" s="275"/>
      <c r="T43" s="116">
        <f t="shared" si="82"/>
        <v>3</v>
      </c>
      <c r="U43" s="116">
        <f t="shared" si="83"/>
        <v>1</v>
      </c>
      <c r="V43" s="116">
        <f t="shared" si="84"/>
        <v>3</v>
      </c>
      <c r="W43" s="116"/>
      <c r="X43" s="116">
        <f t="shared" si="85"/>
        <v>0</v>
      </c>
      <c r="Y43" s="116"/>
      <c r="Z43" s="116">
        <f t="shared" si="86"/>
        <v>3</v>
      </c>
      <c r="AA43" s="116"/>
      <c r="AB43" s="117"/>
      <c r="AC43" s="117"/>
      <c r="AD43" s="118" t="str">
        <f t="shared" si="67"/>
        <v/>
      </c>
      <c r="AE43" s="118"/>
      <c r="AF43" s="118" t="str">
        <f t="shared" si="68"/>
        <v/>
      </c>
      <c r="AG43" s="118"/>
      <c r="AH43" s="118" t="str">
        <f t="shared" si="69"/>
        <v/>
      </c>
      <c r="AI43" s="119"/>
      <c r="AJ43" s="120"/>
      <c r="AK43" s="118"/>
      <c r="AL43" s="118" t="str">
        <f t="shared" si="70"/>
        <v/>
      </c>
      <c r="AM43" s="118"/>
      <c r="AN43" s="118" t="str">
        <f t="shared" si="71"/>
        <v/>
      </c>
      <c r="AO43" s="118"/>
      <c r="AP43" s="118" t="str">
        <f t="shared" si="72"/>
        <v/>
      </c>
      <c r="AQ43" s="119"/>
      <c r="AR43" s="120"/>
      <c r="AS43" s="118"/>
      <c r="AT43" s="118" t="str">
        <f t="shared" si="73"/>
        <v/>
      </c>
      <c r="AU43" s="118"/>
      <c r="AV43" s="118" t="str">
        <f t="shared" si="74"/>
        <v/>
      </c>
      <c r="AW43" s="118"/>
      <c r="AX43" s="118" t="str">
        <f t="shared" si="75"/>
        <v/>
      </c>
      <c r="AY43" s="119"/>
      <c r="AZ43" s="120"/>
      <c r="BA43" s="118"/>
      <c r="BB43" s="118" t="str">
        <f t="shared" si="76"/>
        <v/>
      </c>
      <c r="BC43" s="118"/>
      <c r="BD43" s="118" t="str">
        <f t="shared" si="77"/>
        <v/>
      </c>
      <c r="BE43" s="118"/>
      <c r="BF43" s="118" t="str">
        <f t="shared" si="78"/>
        <v/>
      </c>
      <c r="BG43" s="119"/>
      <c r="BH43" s="120"/>
      <c r="BI43" s="116"/>
      <c r="BJ43" s="118">
        <f t="shared" si="79"/>
        <v>3</v>
      </c>
      <c r="BK43" s="118"/>
      <c r="BL43" s="118">
        <f t="shared" si="80"/>
        <v>0</v>
      </c>
      <c r="BM43" s="118"/>
      <c r="BN43" s="118">
        <f t="shared" si="81"/>
        <v>3</v>
      </c>
      <c r="BO43" s="119"/>
      <c r="BP43" s="120"/>
      <c r="BQ43" s="116"/>
      <c r="BR43" s="118" t="str">
        <f t="shared" si="53"/>
        <v/>
      </c>
      <c r="BS43" s="118"/>
      <c r="BT43" s="118" t="str">
        <f t="shared" si="54"/>
        <v/>
      </c>
      <c r="BU43" s="118"/>
      <c r="BV43" s="118" t="str">
        <f t="shared" si="55"/>
        <v/>
      </c>
      <c r="BW43" s="119"/>
      <c r="BX43" s="120"/>
      <c r="BY43" s="121"/>
      <c r="BZ43" s="118" t="str">
        <f t="shared" si="56"/>
        <v/>
      </c>
      <c r="CA43" s="118"/>
      <c r="CB43" s="118" t="str">
        <f t="shared" si="57"/>
        <v/>
      </c>
      <c r="CC43" s="118"/>
      <c r="CD43" s="118" t="str">
        <f t="shared" si="58"/>
        <v/>
      </c>
      <c r="CE43" s="119"/>
      <c r="CF43" s="113"/>
      <c r="CG43" s="113"/>
      <c r="CH43" s="118" t="str">
        <f t="shared" si="59"/>
        <v/>
      </c>
      <c r="CI43" s="118"/>
      <c r="CJ43" s="118" t="str">
        <f t="shared" si="60"/>
        <v/>
      </c>
      <c r="CK43" s="118"/>
      <c r="CL43" s="118" t="str">
        <f t="shared" si="61"/>
        <v/>
      </c>
      <c r="CM43" s="119"/>
      <c r="CN43" s="113"/>
      <c r="CO43" s="226"/>
      <c r="CP43" s="226"/>
      <c r="DQ43" s="241" t="s">
        <v>81</v>
      </c>
    </row>
    <row r="44" spans="1:155" s="230" customFormat="1" ht="51" customHeight="1" x14ac:dyDescent="0.25">
      <c r="A44" s="312"/>
      <c r="B44" s="313" t="s">
        <v>84</v>
      </c>
      <c r="C44" s="320" t="s">
        <v>73</v>
      </c>
      <c r="D44" s="395" t="s">
        <v>731</v>
      </c>
      <c r="E44" s="313" t="s">
        <v>78</v>
      </c>
      <c r="F44" s="313">
        <f>VLOOKUP(H44,Feuil1!A$1:B$5,2,0)</f>
        <v>0.1</v>
      </c>
      <c r="G44" s="317">
        <f t="shared" si="10"/>
        <v>1</v>
      </c>
      <c r="H44" s="323" t="s">
        <v>74</v>
      </c>
      <c r="I44" s="324">
        <v>2</v>
      </c>
      <c r="J44" s="663">
        <f>IF(I44&lt;&gt;"",MAX(J$1:J43)+1,"")</f>
        <v>39</v>
      </c>
      <c r="K44" s="411" t="s">
        <v>490</v>
      </c>
      <c r="L44" s="184">
        <v>3</v>
      </c>
      <c r="M44" s="214" t="str">
        <f>IF('RESULTAT GLOBAL'!D$34="NON","Non Mesuré","OUI")</f>
        <v>Non Mesuré</v>
      </c>
      <c r="N44" s="670" t="str">
        <f>IF('RESULTAT GLOBAL'!D$34="NON","Ce site n'est pas un lieu de mémoire","")</f>
        <v>Ce site n'est pas un lieu de mémoire</v>
      </c>
      <c r="O44" s="200" t="str">
        <f t="shared" si="0"/>
        <v/>
      </c>
      <c r="P44" s="185" t="s">
        <v>562</v>
      </c>
      <c r="Q44" s="448" t="s">
        <v>763</v>
      </c>
      <c r="R44" s="115"/>
      <c r="S44" s="145"/>
      <c r="T44" s="116">
        <f t="shared" si="82"/>
        <v>3</v>
      </c>
      <c r="U44" s="116" t="str">
        <f t="shared" si="83"/>
        <v/>
      </c>
      <c r="V44" s="116" t="str">
        <f t="shared" si="84"/>
        <v/>
      </c>
      <c r="W44" s="116"/>
      <c r="X44" s="116">
        <f t="shared" si="85"/>
        <v>3</v>
      </c>
      <c r="Y44" s="116"/>
      <c r="Z44" s="116">
        <f t="shared" si="86"/>
        <v>0</v>
      </c>
      <c r="AA44" s="116"/>
      <c r="AB44" s="117"/>
      <c r="AC44" s="117"/>
      <c r="AD44" s="118" t="str">
        <f t="shared" si="67"/>
        <v/>
      </c>
      <c r="AE44" s="118"/>
      <c r="AF44" s="118">
        <f t="shared" si="68"/>
        <v>3</v>
      </c>
      <c r="AG44" s="118"/>
      <c r="AH44" s="118">
        <f t="shared" si="69"/>
        <v>0</v>
      </c>
      <c r="AI44" s="119"/>
      <c r="AJ44" s="120"/>
      <c r="AK44" s="118"/>
      <c r="AL44" s="118" t="str">
        <f t="shared" si="70"/>
        <v/>
      </c>
      <c r="AM44" s="118"/>
      <c r="AN44" s="118" t="str">
        <f t="shared" si="71"/>
        <v/>
      </c>
      <c r="AO44" s="118"/>
      <c r="AP44" s="118" t="str">
        <f t="shared" si="72"/>
        <v/>
      </c>
      <c r="AQ44" s="119"/>
      <c r="AR44" s="120"/>
      <c r="AS44" s="118"/>
      <c r="AT44" s="118" t="str">
        <f t="shared" si="73"/>
        <v/>
      </c>
      <c r="AU44" s="118"/>
      <c r="AV44" s="118" t="str">
        <f t="shared" si="74"/>
        <v/>
      </c>
      <c r="AW44" s="118"/>
      <c r="AX44" s="118" t="str">
        <f t="shared" si="75"/>
        <v/>
      </c>
      <c r="AY44" s="119"/>
      <c r="AZ44" s="120"/>
      <c r="BA44" s="118"/>
      <c r="BB44" s="118" t="str">
        <f t="shared" si="76"/>
        <v/>
      </c>
      <c r="BC44" s="118"/>
      <c r="BD44" s="118" t="str">
        <f t="shared" si="77"/>
        <v/>
      </c>
      <c r="BE44" s="118"/>
      <c r="BF44" s="118" t="str">
        <f t="shared" si="78"/>
        <v/>
      </c>
      <c r="BG44" s="119"/>
      <c r="BH44" s="120"/>
      <c r="BI44" s="116"/>
      <c r="BJ44" s="118" t="str">
        <f t="shared" si="79"/>
        <v/>
      </c>
      <c r="BK44" s="118"/>
      <c r="BL44" s="118" t="str">
        <f t="shared" si="80"/>
        <v/>
      </c>
      <c r="BM44" s="118"/>
      <c r="BN44" s="118" t="str">
        <f t="shared" si="81"/>
        <v/>
      </c>
      <c r="BO44" s="119"/>
      <c r="BP44" s="120"/>
      <c r="BQ44" s="116"/>
      <c r="BR44" s="118" t="str">
        <f t="shared" si="53"/>
        <v/>
      </c>
      <c r="BS44" s="118"/>
      <c r="BT44" s="118" t="str">
        <f t="shared" si="54"/>
        <v/>
      </c>
      <c r="BU44" s="118"/>
      <c r="BV44" s="118" t="str">
        <f t="shared" si="55"/>
        <v/>
      </c>
      <c r="BW44" s="119"/>
      <c r="BX44" s="120"/>
      <c r="BY44" s="121"/>
      <c r="BZ44" s="118" t="str">
        <f t="shared" si="56"/>
        <v/>
      </c>
      <c r="CA44" s="118"/>
      <c r="CB44" s="118" t="str">
        <f t="shared" si="57"/>
        <v/>
      </c>
      <c r="CC44" s="118"/>
      <c r="CD44" s="118" t="str">
        <f t="shared" si="58"/>
        <v/>
      </c>
      <c r="CE44" s="119"/>
      <c r="CF44" s="113"/>
      <c r="CG44" s="113"/>
      <c r="CH44" s="118" t="str">
        <f t="shared" si="59"/>
        <v/>
      </c>
      <c r="CI44" s="118"/>
      <c r="CJ44" s="118" t="str">
        <f t="shared" si="60"/>
        <v/>
      </c>
      <c r="CK44" s="118"/>
      <c r="CL44" s="118" t="str">
        <f t="shared" si="61"/>
        <v/>
      </c>
      <c r="CM44" s="119"/>
      <c r="CN44" s="113"/>
      <c r="DQ44" s="231" t="str">
        <f>IF(DP44&lt;&gt;"",MAX(DQ$1:DQ42)+1,"")</f>
        <v/>
      </c>
      <c r="EY44" s="230" t="s">
        <v>491</v>
      </c>
    </row>
    <row r="45" spans="1:155" s="135" customFormat="1" ht="33.75" customHeight="1" x14ac:dyDescent="0.2">
      <c r="A45" s="339"/>
      <c r="B45" s="340"/>
      <c r="C45" s="340"/>
      <c r="D45" s="340"/>
      <c r="E45" s="340"/>
      <c r="F45" s="340"/>
      <c r="G45" s="341"/>
      <c r="H45" s="341"/>
      <c r="I45" s="333"/>
      <c r="J45" s="663" t="str">
        <f>IF(I45&lt;&gt;"",MAX(J$1:J44)+1,"")</f>
        <v/>
      </c>
      <c r="K45" s="479" t="s">
        <v>672</v>
      </c>
      <c r="L45" s="480" t="s">
        <v>44</v>
      </c>
      <c r="M45" s="481" t="s">
        <v>45</v>
      </c>
      <c r="N45" s="726" t="s">
        <v>46</v>
      </c>
      <c r="O45" s="290" t="str">
        <f t="shared" si="0"/>
        <v/>
      </c>
      <c r="P45" s="479" t="s">
        <v>48</v>
      </c>
      <c r="Q45" s="482" t="s">
        <v>488</v>
      </c>
      <c r="R45" s="138"/>
      <c r="S45" s="263"/>
      <c r="T45" s="263"/>
      <c r="U45" s="116"/>
      <c r="V45" s="116"/>
      <c r="W45" s="116">
        <f>SUM(V3:V44)</f>
        <v>82</v>
      </c>
      <c r="X45" s="116"/>
      <c r="Y45" s="116">
        <f>SUM(X3:X44)</f>
        <v>7</v>
      </c>
      <c r="Z45" s="116"/>
      <c r="AA45" s="116">
        <f>SUM(Z3:Z44)</f>
        <v>82</v>
      </c>
      <c r="AB45" s="117">
        <f>W45/AA45</f>
        <v>1</v>
      </c>
      <c r="AC45" s="117"/>
      <c r="AD45" s="118"/>
      <c r="AE45" s="118"/>
      <c r="AF45" s="118"/>
      <c r="AG45" s="118"/>
      <c r="AH45" s="118"/>
      <c r="AI45" s="119"/>
      <c r="AJ45" s="120"/>
      <c r="AK45" s="118"/>
      <c r="AL45" s="118"/>
      <c r="AM45" s="118"/>
      <c r="AN45" s="118"/>
      <c r="AO45" s="118"/>
      <c r="AP45" s="118"/>
      <c r="AQ45" s="119"/>
      <c r="AR45" s="120"/>
      <c r="AS45" s="118"/>
      <c r="AT45" s="118"/>
      <c r="AU45" s="118"/>
      <c r="AV45" s="118"/>
      <c r="AW45" s="118"/>
      <c r="AX45" s="118"/>
      <c r="AY45" s="119"/>
      <c r="AZ45" s="120"/>
      <c r="BA45" s="118"/>
      <c r="BB45" s="118"/>
      <c r="BC45" s="118"/>
      <c r="BD45" s="118"/>
      <c r="BE45" s="118"/>
      <c r="BF45" s="118"/>
      <c r="BG45" s="119"/>
      <c r="BH45" s="120"/>
      <c r="BI45" s="116"/>
      <c r="BJ45" s="118"/>
      <c r="BK45" s="118"/>
      <c r="BL45" s="118"/>
      <c r="BM45" s="118"/>
      <c r="BN45" s="118"/>
      <c r="BO45" s="119"/>
      <c r="BP45" s="120"/>
      <c r="BQ45" s="116"/>
      <c r="BR45" s="118" t="str">
        <f t="shared" si="53"/>
        <v/>
      </c>
      <c r="BS45" s="118"/>
      <c r="BT45" s="118" t="str">
        <f t="shared" si="54"/>
        <v/>
      </c>
      <c r="BU45" s="118"/>
      <c r="BV45" s="118" t="str">
        <f t="shared" si="55"/>
        <v/>
      </c>
      <c r="BW45" s="119"/>
      <c r="BX45" s="120"/>
      <c r="BY45" s="121"/>
      <c r="BZ45" s="118" t="str">
        <f t="shared" si="56"/>
        <v/>
      </c>
      <c r="CA45" s="118"/>
      <c r="CB45" s="118" t="str">
        <f t="shared" si="57"/>
        <v/>
      </c>
      <c r="CC45" s="118"/>
      <c r="CD45" s="118" t="str">
        <f t="shared" si="58"/>
        <v/>
      </c>
      <c r="CE45" s="119"/>
      <c r="CF45" s="113"/>
      <c r="CG45" s="113"/>
      <c r="CH45" s="118" t="str">
        <f t="shared" si="59"/>
        <v/>
      </c>
      <c r="CI45" s="118"/>
      <c r="CJ45" s="118" t="str">
        <f t="shared" si="60"/>
        <v/>
      </c>
      <c r="CK45" s="118"/>
      <c r="CL45" s="118" t="str">
        <f t="shared" si="61"/>
        <v/>
      </c>
      <c r="CM45" s="119"/>
      <c r="CN45" s="113"/>
      <c r="DQ45" s="134" t="str">
        <f>IF(DP45&lt;&gt;"",MAX(DQ$1:DQ39)+1,"")</f>
        <v/>
      </c>
    </row>
    <row r="46" spans="1:155" s="139" customFormat="1" ht="18" customHeight="1" x14ac:dyDescent="0.25">
      <c r="A46" s="339"/>
      <c r="B46" s="340"/>
      <c r="C46" s="340"/>
      <c r="D46" s="340"/>
      <c r="E46" s="340"/>
      <c r="F46" s="340"/>
      <c r="G46" s="341"/>
      <c r="H46" s="341"/>
      <c r="I46" s="342"/>
      <c r="J46" s="663" t="str">
        <f>IF(I46&lt;&gt;"",MAX(J$1:J45)+1,"")</f>
        <v/>
      </c>
      <c r="K46" s="136" t="s">
        <v>120</v>
      </c>
      <c r="L46" s="136"/>
      <c r="M46" s="217"/>
      <c r="N46" s="218"/>
      <c r="O46" s="201" t="str">
        <f t="shared" si="0"/>
        <v/>
      </c>
      <c r="P46" s="140"/>
      <c r="Q46" s="451"/>
      <c r="R46" s="115"/>
      <c r="S46" s="112"/>
      <c r="T46" s="273"/>
      <c r="U46" s="126"/>
      <c r="V46" s="126"/>
      <c r="W46" s="126"/>
      <c r="X46" s="126"/>
      <c r="Y46" s="126"/>
      <c r="Z46" s="126"/>
      <c r="AA46" s="126"/>
      <c r="AB46" s="127"/>
      <c r="AC46" s="127"/>
      <c r="AD46" s="128"/>
      <c r="AE46" s="128"/>
      <c r="AF46" s="128"/>
      <c r="AG46" s="128"/>
      <c r="AH46" s="128"/>
      <c r="AI46" s="129"/>
      <c r="AJ46" s="130"/>
      <c r="AK46" s="128"/>
      <c r="AL46" s="128"/>
      <c r="AM46" s="128"/>
      <c r="AN46" s="128"/>
      <c r="AO46" s="128"/>
      <c r="AP46" s="128"/>
      <c r="AQ46" s="129"/>
      <c r="AR46" s="130"/>
      <c r="AS46" s="128"/>
      <c r="AT46" s="128"/>
      <c r="AU46" s="128"/>
      <c r="AV46" s="128"/>
      <c r="AW46" s="128"/>
      <c r="AX46" s="128"/>
      <c r="AY46" s="129"/>
      <c r="AZ46" s="130"/>
      <c r="BA46" s="128"/>
      <c r="BB46" s="128"/>
      <c r="BC46" s="128"/>
      <c r="BD46" s="128"/>
      <c r="BE46" s="128"/>
      <c r="BF46" s="128"/>
      <c r="BG46" s="129"/>
      <c r="BH46" s="130"/>
      <c r="BI46" s="126"/>
      <c r="BJ46" s="128"/>
      <c r="BK46" s="128"/>
      <c r="BL46" s="128"/>
      <c r="BM46" s="128"/>
      <c r="BN46" s="128"/>
      <c r="BO46" s="129"/>
      <c r="BP46" s="130"/>
      <c r="BQ46" s="126"/>
      <c r="BR46" s="128" t="str">
        <f t="shared" si="53"/>
        <v/>
      </c>
      <c r="BS46" s="128"/>
      <c r="BT46" s="128" t="str">
        <f t="shared" si="54"/>
        <v/>
      </c>
      <c r="BU46" s="128"/>
      <c r="BV46" s="128" t="str">
        <f t="shared" si="55"/>
        <v/>
      </c>
      <c r="BW46" s="129"/>
      <c r="BX46" s="130"/>
      <c r="BY46" s="131"/>
      <c r="BZ46" s="128" t="str">
        <f t="shared" si="56"/>
        <v/>
      </c>
      <c r="CA46" s="128"/>
      <c r="CB46" s="128" t="str">
        <f t="shared" si="57"/>
        <v/>
      </c>
      <c r="CC46" s="128"/>
      <c r="CD46" s="128" t="str">
        <f t="shared" si="58"/>
        <v/>
      </c>
      <c r="CE46" s="129"/>
      <c r="CF46" s="132"/>
      <c r="CG46" s="132"/>
      <c r="CH46" s="128" t="str">
        <f t="shared" si="59"/>
        <v/>
      </c>
      <c r="CI46" s="128"/>
      <c r="CJ46" s="128" t="str">
        <f t="shared" si="60"/>
        <v/>
      </c>
      <c r="CK46" s="128"/>
      <c r="CL46" s="128" t="str">
        <f t="shared" si="61"/>
        <v/>
      </c>
      <c r="CM46" s="129"/>
      <c r="CN46" s="132"/>
      <c r="DQ46" s="124" t="str">
        <f>IF(DP46&lt;&gt;"",MAX(DQ$1:DQ45)+1,"")</f>
        <v/>
      </c>
    </row>
    <row r="47" spans="1:155" s="113" customFormat="1" ht="26.25" customHeight="1" x14ac:dyDescent="0.25">
      <c r="A47" s="312"/>
      <c r="B47" s="313" t="s">
        <v>72</v>
      </c>
      <c r="C47" s="320" t="s">
        <v>119</v>
      </c>
      <c r="D47" s="343" t="s">
        <v>120</v>
      </c>
      <c r="E47" s="313"/>
      <c r="F47" s="313">
        <f>VLOOKUP(H47,Feuil1!A$1:B$5,2,0)</f>
        <v>0.35</v>
      </c>
      <c r="G47" s="322">
        <f t="shared" si="10"/>
        <v>2</v>
      </c>
      <c r="H47" s="323" t="s">
        <v>121</v>
      </c>
      <c r="I47" s="324">
        <v>5</v>
      </c>
      <c r="J47" s="663">
        <f>IF(I47&lt;&gt;"",MAX(J$1:J46)+1,"")</f>
        <v>40</v>
      </c>
      <c r="K47" s="401" t="s">
        <v>122</v>
      </c>
      <c r="L47" s="402">
        <v>3</v>
      </c>
      <c r="M47" s="403" t="s">
        <v>0</v>
      </c>
      <c r="N47" s="679"/>
      <c r="O47" s="404" t="str">
        <f t="shared" si="0"/>
        <v>oui</v>
      </c>
      <c r="P47" s="401" t="s">
        <v>123</v>
      </c>
      <c r="Q47" s="446" t="s">
        <v>763</v>
      </c>
      <c r="R47" s="115"/>
      <c r="S47" s="145"/>
      <c r="T47" s="116">
        <f t="shared" ref="T47:T49" si="89">L47</f>
        <v>3</v>
      </c>
      <c r="U47" s="116">
        <f t="shared" ref="U47:U49" si="90">IF(M47="OUI",1,IF(M47="NON",0,IF(M47="Non Mesuré","",0)))</f>
        <v>1</v>
      </c>
      <c r="V47" s="116">
        <f t="shared" ref="V47:V49" si="91">IF(M47&lt;&gt;"Non Mesuré",T47*U47,"")</f>
        <v>3</v>
      </c>
      <c r="W47" s="116"/>
      <c r="X47" s="116">
        <f t="shared" ref="X47:X49" si="92">IF(M47="Non Mesuré",T47,0)</f>
        <v>0</v>
      </c>
      <c r="Y47" s="116"/>
      <c r="Z47" s="116">
        <f t="shared" ref="Z47:Z49" si="93">T47-X47</f>
        <v>3</v>
      </c>
      <c r="AA47" s="116"/>
      <c r="AB47" s="117"/>
      <c r="AC47" s="117"/>
      <c r="AD47" s="118" t="str">
        <f>IF(G47=1,V47,"")</f>
        <v/>
      </c>
      <c r="AE47" s="118"/>
      <c r="AF47" s="118" t="str">
        <f>IF(G47=1,X47,"")</f>
        <v/>
      </c>
      <c r="AG47" s="118"/>
      <c r="AH47" s="118" t="str">
        <f>IF(G47=1,Z47,"")</f>
        <v/>
      </c>
      <c r="AI47" s="119"/>
      <c r="AJ47" s="120"/>
      <c r="AK47" s="118"/>
      <c r="AL47" s="118">
        <f>IF(G47=2,V47,"")</f>
        <v>3</v>
      </c>
      <c r="AM47" s="118"/>
      <c r="AN47" s="118">
        <f>IF(G47=2,X47,"")</f>
        <v>0</v>
      </c>
      <c r="AO47" s="118"/>
      <c r="AP47" s="118">
        <f>IF(G47=2,Z47,"")</f>
        <v>3</v>
      </c>
      <c r="AQ47" s="119"/>
      <c r="AR47" s="120"/>
      <c r="AS47" s="118"/>
      <c r="AT47" s="118" t="str">
        <f>IF(G47=3,V47,"")</f>
        <v/>
      </c>
      <c r="AU47" s="118"/>
      <c r="AV47" s="118" t="str">
        <f>IF(G47=3,X47,"")</f>
        <v/>
      </c>
      <c r="AW47" s="118"/>
      <c r="AX47" s="118" t="str">
        <f>IF(G47=3,Z47,"")</f>
        <v/>
      </c>
      <c r="AY47" s="119"/>
      <c r="AZ47" s="120"/>
      <c r="BA47" s="118"/>
      <c r="BB47" s="118" t="str">
        <f>IF(G47=4,V47,"")</f>
        <v/>
      </c>
      <c r="BC47" s="118"/>
      <c r="BD47" s="118" t="str">
        <f>IF(G47=4,X47,"")</f>
        <v/>
      </c>
      <c r="BE47" s="118"/>
      <c r="BF47" s="118" t="str">
        <f>IF(G47=4,Z47,"")</f>
        <v/>
      </c>
      <c r="BG47" s="119"/>
      <c r="BH47" s="120"/>
      <c r="BI47" s="116"/>
      <c r="BJ47" s="118" t="str">
        <f>IF(G47=5,V47,"")</f>
        <v/>
      </c>
      <c r="BK47" s="118"/>
      <c r="BL47" s="118" t="str">
        <f>IF(G47=5,X47,"")</f>
        <v/>
      </c>
      <c r="BM47" s="118"/>
      <c r="BN47" s="118" t="str">
        <f>IF(G47=5,Z47,"")</f>
        <v/>
      </c>
      <c r="BO47" s="119"/>
      <c r="BP47" s="120"/>
      <c r="BQ47" s="116"/>
      <c r="BR47" s="118" t="str">
        <f t="shared" si="53"/>
        <v/>
      </c>
      <c r="BS47" s="118"/>
      <c r="BT47" s="118" t="str">
        <f t="shared" si="54"/>
        <v/>
      </c>
      <c r="BU47" s="118"/>
      <c r="BV47" s="118" t="str">
        <f t="shared" si="55"/>
        <v/>
      </c>
      <c r="BW47" s="119"/>
      <c r="BX47" s="120"/>
      <c r="BY47" s="121"/>
      <c r="BZ47" s="118" t="str">
        <f t="shared" si="56"/>
        <v/>
      </c>
      <c r="CA47" s="118"/>
      <c r="CB47" s="118" t="str">
        <f t="shared" si="57"/>
        <v/>
      </c>
      <c r="CC47" s="118"/>
      <c r="CD47" s="118" t="str">
        <f t="shared" si="58"/>
        <v/>
      </c>
      <c r="CE47" s="119"/>
      <c r="CH47" s="118" t="str">
        <f t="shared" si="59"/>
        <v/>
      </c>
      <c r="CI47" s="118"/>
      <c r="CJ47" s="118" t="str">
        <f t="shared" si="60"/>
        <v/>
      </c>
      <c r="CK47" s="118"/>
      <c r="CL47" s="118" t="str">
        <f t="shared" si="61"/>
        <v/>
      </c>
      <c r="CM47" s="119"/>
      <c r="DQ47" s="134" t="str">
        <f>IF(DP47&lt;&gt;"",MAX(DQ$1:DQ46)+1,"")</f>
        <v/>
      </c>
    </row>
    <row r="48" spans="1:155" s="113" customFormat="1" ht="27.75" customHeight="1" x14ac:dyDescent="0.25">
      <c r="A48" s="312"/>
      <c r="B48" s="313" t="s">
        <v>72</v>
      </c>
      <c r="C48" s="320" t="s">
        <v>119</v>
      </c>
      <c r="D48" s="343" t="s">
        <v>120</v>
      </c>
      <c r="E48" s="313"/>
      <c r="F48" s="313">
        <f>VLOOKUP(H48,Feuil1!A$1:B$5,2,0)</f>
        <v>0.35</v>
      </c>
      <c r="G48" s="322">
        <f t="shared" si="10"/>
        <v>2</v>
      </c>
      <c r="H48" s="323" t="s">
        <v>121</v>
      </c>
      <c r="I48" s="324">
        <v>6</v>
      </c>
      <c r="J48" s="663">
        <f>IF(I48&lt;&gt;"",MAX(J$1:J47)+1,"")</f>
        <v>41</v>
      </c>
      <c r="K48" s="183" t="s">
        <v>124</v>
      </c>
      <c r="L48" s="182">
        <v>3</v>
      </c>
      <c r="M48" s="213" t="s">
        <v>0</v>
      </c>
      <c r="N48" s="668"/>
      <c r="O48" s="199" t="str">
        <f t="shared" si="0"/>
        <v/>
      </c>
      <c r="P48" s="183" t="s">
        <v>125</v>
      </c>
      <c r="Q48" s="447" t="s">
        <v>763</v>
      </c>
      <c r="R48" s="115"/>
      <c r="S48" s="145"/>
      <c r="T48" s="116">
        <f t="shared" si="89"/>
        <v>3</v>
      </c>
      <c r="U48" s="116">
        <f t="shared" si="90"/>
        <v>1</v>
      </c>
      <c r="V48" s="116">
        <f t="shared" si="91"/>
        <v>3</v>
      </c>
      <c r="W48" s="116"/>
      <c r="X48" s="116">
        <f t="shared" si="92"/>
        <v>0</v>
      </c>
      <c r="Y48" s="116"/>
      <c r="Z48" s="116">
        <f t="shared" si="93"/>
        <v>3</v>
      </c>
      <c r="AA48" s="116"/>
      <c r="AB48" s="117"/>
      <c r="AC48" s="117"/>
      <c r="AD48" s="118" t="str">
        <f>IF(G48=1,V48,"")</f>
        <v/>
      </c>
      <c r="AE48" s="118"/>
      <c r="AF48" s="118" t="str">
        <f>IF(G48=1,X48,"")</f>
        <v/>
      </c>
      <c r="AG48" s="118"/>
      <c r="AH48" s="118" t="str">
        <f>IF(G48=1,Z48,"")</f>
        <v/>
      </c>
      <c r="AI48" s="119"/>
      <c r="AJ48" s="120"/>
      <c r="AK48" s="118"/>
      <c r="AL48" s="118">
        <f>IF(G48=2,V48,"")</f>
        <v>3</v>
      </c>
      <c r="AM48" s="118"/>
      <c r="AN48" s="118">
        <f>IF(G48=2,X48,"")</f>
        <v>0</v>
      </c>
      <c r="AO48" s="118"/>
      <c r="AP48" s="118">
        <f>IF(G48=2,Z48,"")</f>
        <v>3</v>
      </c>
      <c r="AQ48" s="119"/>
      <c r="AR48" s="120"/>
      <c r="AS48" s="118"/>
      <c r="AT48" s="118" t="str">
        <f>IF(G48=3,V48,"")</f>
        <v/>
      </c>
      <c r="AU48" s="118"/>
      <c r="AV48" s="118" t="str">
        <f>IF(G48=3,X48,"")</f>
        <v/>
      </c>
      <c r="AW48" s="118"/>
      <c r="AX48" s="118" t="str">
        <f>IF(G48=3,Z48,"")</f>
        <v/>
      </c>
      <c r="AY48" s="119"/>
      <c r="AZ48" s="120"/>
      <c r="BA48" s="118"/>
      <c r="BB48" s="118" t="str">
        <f>IF(G48=4,V48,"")</f>
        <v/>
      </c>
      <c r="BC48" s="118"/>
      <c r="BD48" s="118" t="str">
        <f>IF(G48=4,X48,"")</f>
        <v/>
      </c>
      <c r="BE48" s="118"/>
      <c r="BF48" s="118" t="str">
        <f>IF(G48=4,Z48,"")</f>
        <v/>
      </c>
      <c r="BG48" s="119"/>
      <c r="BH48" s="120"/>
      <c r="BI48" s="116"/>
      <c r="BJ48" s="118" t="str">
        <f>IF(G48=5,V48,"")</f>
        <v/>
      </c>
      <c r="BK48" s="118"/>
      <c r="BL48" s="118" t="str">
        <f>IF(G48=5,X48,"")</f>
        <v/>
      </c>
      <c r="BM48" s="118"/>
      <c r="BN48" s="118" t="str">
        <f>IF(G48=5,Z48,"")</f>
        <v/>
      </c>
      <c r="BO48" s="119"/>
      <c r="BP48" s="120"/>
      <c r="BQ48" s="116"/>
      <c r="BR48" s="118" t="str">
        <f t="shared" si="53"/>
        <v/>
      </c>
      <c r="BS48" s="118"/>
      <c r="BT48" s="118" t="str">
        <f t="shared" si="54"/>
        <v/>
      </c>
      <c r="BU48" s="118"/>
      <c r="BV48" s="118" t="str">
        <f t="shared" si="55"/>
        <v/>
      </c>
      <c r="BW48" s="119"/>
      <c r="BX48" s="120"/>
      <c r="BY48" s="121"/>
      <c r="BZ48" s="118" t="str">
        <f t="shared" si="56"/>
        <v/>
      </c>
      <c r="CA48" s="118"/>
      <c r="CB48" s="118" t="str">
        <f t="shared" si="57"/>
        <v/>
      </c>
      <c r="CC48" s="118"/>
      <c r="CD48" s="118" t="str">
        <f t="shared" si="58"/>
        <v/>
      </c>
      <c r="CE48" s="119"/>
      <c r="CH48" s="118" t="str">
        <f t="shared" si="59"/>
        <v/>
      </c>
      <c r="CI48" s="118"/>
      <c r="CJ48" s="118" t="str">
        <f t="shared" si="60"/>
        <v/>
      </c>
      <c r="CK48" s="118"/>
      <c r="CL48" s="118" t="str">
        <f t="shared" si="61"/>
        <v/>
      </c>
      <c r="CM48" s="119"/>
      <c r="DQ48" s="134" t="str">
        <f>IF(DP48&lt;&gt;"",MAX(DQ$1:DQ47)+1,"")</f>
        <v/>
      </c>
    </row>
    <row r="49" spans="1:121" s="249" customFormat="1" ht="31.5" customHeight="1" x14ac:dyDescent="0.25">
      <c r="A49" s="312"/>
      <c r="B49" s="313" t="s">
        <v>72</v>
      </c>
      <c r="C49" s="320" t="s">
        <v>119</v>
      </c>
      <c r="D49" s="343" t="s">
        <v>120</v>
      </c>
      <c r="E49" s="313"/>
      <c r="F49" s="313">
        <f>VLOOKUP(H49,Feuil1!A$1:B$5,2,0)</f>
        <v>0.35</v>
      </c>
      <c r="G49" s="322">
        <f t="shared" si="10"/>
        <v>2</v>
      </c>
      <c r="H49" s="323" t="s">
        <v>121</v>
      </c>
      <c r="I49" s="324">
        <v>5</v>
      </c>
      <c r="J49" s="663">
        <f>IF(I49&lt;&gt;"",MAX(J$1:J48)+1,"")</f>
        <v>42</v>
      </c>
      <c r="K49" s="185" t="s">
        <v>664</v>
      </c>
      <c r="L49" s="184">
        <v>1</v>
      </c>
      <c r="M49" s="292" t="s">
        <v>0</v>
      </c>
      <c r="N49" s="670"/>
      <c r="O49" s="293" t="str">
        <f t="shared" si="0"/>
        <v/>
      </c>
      <c r="P49" s="185" t="s">
        <v>127</v>
      </c>
      <c r="Q49" s="448" t="s">
        <v>763</v>
      </c>
      <c r="R49" s="252"/>
      <c r="S49" s="261"/>
      <c r="T49" s="116">
        <f t="shared" si="89"/>
        <v>1</v>
      </c>
      <c r="U49" s="116">
        <f t="shared" si="90"/>
        <v>1</v>
      </c>
      <c r="V49" s="116">
        <f t="shared" si="91"/>
        <v>1</v>
      </c>
      <c r="W49" s="116"/>
      <c r="X49" s="116">
        <f t="shared" si="92"/>
        <v>0</v>
      </c>
      <c r="Y49" s="116"/>
      <c r="Z49" s="116">
        <f t="shared" si="93"/>
        <v>1</v>
      </c>
      <c r="AA49" s="116"/>
      <c r="AB49" s="117"/>
      <c r="AC49" s="117"/>
      <c r="AD49" s="118" t="str">
        <f>IF(G49=1,V49,"")</f>
        <v/>
      </c>
      <c r="AE49" s="118"/>
      <c r="AF49" s="118" t="str">
        <f>IF(G49=1,X49,"")</f>
        <v/>
      </c>
      <c r="AG49" s="118"/>
      <c r="AH49" s="118" t="str">
        <f>IF(G49=1,Z49,"")</f>
        <v/>
      </c>
      <c r="AI49" s="119"/>
      <c r="AJ49" s="120"/>
      <c r="AK49" s="118"/>
      <c r="AL49" s="118">
        <f>IF(G49=2,V49,"")</f>
        <v>1</v>
      </c>
      <c r="AM49" s="118"/>
      <c r="AN49" s="118">
        <f>IF(G49=2,X49,"")</f>
        <v>0</v>
      </c>
      <c r="AO49" s="118"/>
      <c r="AP49" s="118">
        <f>IF(G49=2,Z49,"")</f>
        <v>1</v>
      </c>
      <c r="AQ49" s="119"/>
      <c r="AR49" s="120"/>
      <c r="AS49" s="118"/>
      <c r="AT49" s="118" t="str">
        <f>IF(G49=3,V49,"")</f>
        <v/>
      </c>
      <c r="AU49" s="118"/>
      <c r="AV49" s="118" t="str">
        <f>IF(G49=3,X49,"")</f>
        <v/>
      </c>
      <c r="AW49" s="118"/>
      <c r="AX49" s="118" t="str">
        <f>IF(G49=3,Z49,"")</f>
        <v/>
      </c>
      <c r="AY49" s="119"/>
      <c r="AZ49" s="120"/>
      <c r="BA49" s="118"/>
      <c r="BB49" s="118" t="str">
        <f>IF(G49=4,V49,"")</f>
        <v/>
      </c>
      <c r="BC49" s="118"/>
      <c r="BD49" s="118" t="str">
        <f>IF(G49=4,X49,"")</f>
        <v/>
      </c>
      <c r="BE49" s="118"/>
      <c r="BF49" s="118" t="str">
        <f>IF(G49=4,Z49,"")</f>
        <v/>
      </c>
      <c r="BG49" s="119"/>
      <c r="BH49" s="120"/>
      <c r="BI49" s="116"/>
      <c r="BJ49" s="118" t="str">
        <f>IF(G49=5,V49,"")</f>
        <v/>
      </c>
      <c r="BK49" s="118"/>
      <c r="BL49" s="118" t="str">
        <f>IF(G49=5,X49,"")</f>
        <v/>
      </c>
      <c r="BM49" s="118"/>
      <c r="BN49" s="118" t="str">
        <f>IF(G49=5,Z49,"")</f>
        <v/>
      </c>
      <c r="BO49" s="119"/>
      <c r="BP49" s="120"/>
      <c r="BQ49" s="116"/>
      <c r="BR49" s="118" t="str">
        <f t="shared" si="53"/>
        <v/>
      </c>
      <c r="BS49" s="118"/>
      <c r="BT49" s="118" t="str">
        <f t="shared" si="54"/>
        <v/>
      </c>
      <c r="BU49" s="118"/>
      <c r="BV49" s="118" t="str">
        <f t="shared" si="55"/>
        <v/>
      </c>
      <c r="BW49" s="119"/>
      <c r="BX49" s="120"/>
      <c r="BY49" s="121"/>
      <c r="BZ49" s="118" t="str">
        <f t="shared" si="56"/>
        <v/>
      </c>
      <c r="CA49" s="118"/>
      <c r="CB49" s="118" t="str">
        <f t="shared" si="57"/>
        <v/>
      </c>
      <c r="CC49" s="118"/>
      <c r="CD49" s="118" t="str">
        <f t="shared" si="58"/>
        <v/>
      </c>
      <c r="CE49" s="119"/>
      <c r="CF49" s="113"/>
      <c r="CG49" s="113"/>
      <c r="CH49" s="118" t="str">
        <f t="shared" si="59"/>
        <v/>
      </c>
      <c r="CI49" s="118"/>
      <c r="CJ49" s="118" t="str">
        <f t="shared" si="60"/>
        <v/>
      </c>
      <c r="CK49" s="118"/>
      <c r="CL49" s="118" t="str">
        <f t="shared" si="61"/>
        <v/>
      </c>
      <c r="CM49" s="119"/>
      <c r="CN49" s="113"/>
      <c r="DQ49" s="259" t="str">
        <f>IF(DP49&lt;&gt;"",MAX(DQ$1:DQ48)+1,"")</f>
        <v/>
      </c>
    </row>
    <row r="50" spans="1:121" s="141" customFormat="1" ht="18" customHeight="1" x14ac:dyDescent="0.25">
      <c r="A50" s="339"/>
      <c r="B50" s="340"/>
      <c r="C50" s="340"/>
      <c r="D50" s="340"/>
      <c r="E50" s="340"/>
      <c r="F50" s="340"/>
      <c r="G50" s="341"/>
      <c r="H50" s="341"/>
      <c r="I50" s="344"/>
      <c r="J50" s="663" t="str">
        <f>IF(I50&lt;&gt;"",MAX(J$1:J49)+1,"")</f>
        <v/>
      </c>
      <c r="K50" s="136" t="s">
        <v>126</v>
      </c>
      <c r="L50" s="136"/>
      <c r="M50" s="217"/>
      <c r="N50" s="218"/>
      <c r="O50" s="201" t="str">
        <f t="shared" si="0"/>
        <v/>
      </c>
      <c r="P50" s="140"/>
      <c r="Q50" s="137"/>
      <c r="R50" s="138"/>
      <c r="S50" s="273"/>
      <c r="T50" s="273"/>
      <c r="U50" s="126"/>
      <c r="V50" s="126"/>
      <c r="W50" s="126"/>
      <c r="X50" s="126"/>
      <c r="Y50" s="126"/>
      <c r="Z50" s="126"/>
      <c r="AA50" s="126"/>
      <c r="AB50" s="127"/>
      <c r="AC50" s="127"/>
      <c r="AD50" s="128"/>
      <c r="AE50" s="128"/>
      <c r="AF50" s="128"/>
      <c r="AG50" s="128"/>
      <c r="AH50" s="128"/>
      <c r="AI50" s="129"/>
      <c r="AJ50" s="130"/>
      <c r="AK50" s="128"/>
      <c r="AL50" s="128"/>
      <c r="AM50" s="128"/>
      <c r="AN50" s="128"/>
      <c r="AO50" s="128"/>
      <c r="AP50" s="128"/>
      <c r="AQ50" s="129"/>
      <c r="AR50" s="130"/>
      <c r="AS50" s="128"/>
      <c r="AT50" s="128"/>
      <c r="AU50" s="128"/>
      <c r="AV50" s="128"/>
      <c r="AW50" s="128"/>
      <c r="AX50" s="128"/>
      <c r="AY50" s="129"/>
      <c r="AZ50" s="130"/>
      <c r="BA50" s="128"/>
      <c r="BB50" s="128"/>
      <c r="BC50" s="128"/>
      <c r="BD50" s="128"/>
      <c r="BE50" s="128"/>
      <c r="BF50" s="128"/>
      <c r="BG50" s="129"/>
      <c r="BH50" s="130"/>
      <c r="BI50" s="126"/>
      <c r="BJ50" s="128"/>
      <c r="BK50" s="128"/>
      <c r="BL50" s="128"/>
      <c r="BM50" s="128"/>
      <c r="BN50" s="128"/>
      <c r="BO50" s="129"/>
      <c r="BP50" s="130"/>
      <c r="BQ50" s="126"/>
      <c r="BR50" s="128" t="str">
        <f t="shared" si="53"/>
        <v/>
      </c>
      <c r="BS50" s="128"/>
      <c r="BT50" s="128" t="str">
        <f t="shared" si="54"/>
        <v/>
      </c>
      <c r="BU50" s="128"/>
      <c r="BV50" s="128" t="str">
        <f t="shared" si="55"/>
        <v/>
      </c>
      <c r="BW50" s="129"/>
      <c r="BX50" s="130"/>
      <c r="BY50" s="131"/>
      <c r="BZ50" s="128" t="str">
        <f t="shared" si="56"/>
        <v/>
      </c>
      <c r="CA50" s="128"/>
      <c r="CB50" s="128" t="str">
        <f t="shared" si="57"/>
        <v/>
      </c>
      <c r="CC50" s="128"/>
      <c r="CD50" s="128" t="str">
        <f t="shared" si="58"/>
        <v/>
      </c>
      <c r="CE50" s="129"/>
      <c r="CF50" s="132"/>
      <c r="CG50" s="132"/>
      <c r="CH50" s="128" t="str">
        <f t="shared" si="59"/>
        <v/>
      </c>
      <c r="CI50" s="128"/>
      <c r="CJ50" s="128" t="str">
        <f t="shared" si="60"/>
        <v/>
      </c>
      <c r="CK50" s="128"/>
      <c r="CL50" s="128" t="str">
        <f t="shared" si="61"/>
        <v/>
      </c>
      <c r="CM50" s="129"/>
      <c r="CN50" s="132"/>
      <c r="DQ50" s="124" t="str">
        <f>IF(DP50&lt;&gt;"",MAX(DQ$1:DQ49)+1,"")</f>
        <v/>
      </c>
    </row>
    <row r="51" spans="1:121" s="113" customFormat="1" ht="43.5" customHeight="1" x14ac:dyDescent="0.25">
      <c r="A51" s="312"/>
      <c r="B51" s="313" t="s">
        <v>72</v>
      </c>
      <c r="C51" s="320" t="s">
        <v>119</v>
      </c>
      <c r="D51" s="343" t="s">
        <v>126</v>
      </c>
      <c r="E51" s="313"/>
      <c r="F51" s="313">
        <f>VLOOKUP(H51,Feuil1!A$1:B$5,2,0)</f>
        <v>0.35</v>
      </c>
      <c r="G51" s="322">
        <f t="shared" si="10"/>
        <v>2</v>
      </c>
      <c r="H51" s="323" t="s">
        <v>121</v>
      </c>
      <c r="I51" s="324">
        <v>8</v>
      </c>
      <c r="J51" s="663">
        <f>IF(I51&lt;&gt;"",MAX(J$1:J50)+1,"")</f>
        <v>43</v>
      </c>
      <c r="K51" s="401" t="s">
        <v>128</v>
      </c>
      <c r="L51" s="402">
        <v>3</v>
      </c>
      <c r="M51" s="403" t="s">
        <v>0</v>
      </c>
      <c r="N51" s="679"/>
      <c r="O51" s="404" t="str">
        <f t="shared" si="0"/>
        <v/>
      </c>
      <c r="P51" s="401" t="s">
        <v>129</v>
      </c>
      <c r="Q51" s="446" t="s">
        <v>763</v>
      </c>
      <c r="R51" s="115"/>
      <c r="S51" s="145"/>
      <c r="T51" s="116">
        <f t="shared" ref="T51:T55" si="94">L51</f>
        <v>3</v>
      </c>
      <c r="U51" s="116">
        <f t="shared" ref="U51:U55" si="95">IF(M51="OUI",1,IF(M51="NON",0,IF(M51="Non Mesuré","",0)))</f>
        <v>1</v>
      </c>
      <c r="V51" s="116">
        <f t="shared" ref="V51:V55" si="96">IF(M51&lt;&gt;"Non Mesuré",T51*U51,"")</f>
        <v>3</v>
      </c>
      <c r="W51" s="116"/>
      <c r="X51" s="116">
        <f t="shared" ref="X51:X55" si="97">IF(M51="Non Mesuré",T51,0)</f>
        <v>0</v>
      </c>
      <c r="Y51" s="116"/>
      <c r="Z51" s="116">
        <f t="shared" ref="Z51:Z55" si="98">T51-X51</f>
        <v>3</v>
      </c>
      <c r="AA51" s="116"/>
      <c r="AB51" s="117"/>
      <c r="AC51" s="117"/>
      <c r="AD51" s="118" t="str">
        <f>IF(G51=1,V51,"")</f>
        <v/>
      </c>
      <c r="AE51" s="118"/>
      <c r="AF51" s="118" t="str">
        <f>IF(G51=1,X51,"")</f>
        <v/>
      </c>
      <c r="AG51" s="118"/>
      <c r="AH51" s="118" t="str">
        <f>IF(G51=1,Z51,"")</f>
        <v/>
      </c>
      <c r="AI51" s="119"/>
      <c r="AJ51" s="120"/>
      <c r="AK51" s="118"/>
      <c r="AL51" s="118">
        <f>IF(G51=2,V51,"")</f>
        <v>3</v>
      </c>
      <c r="AM51" s="118"/>
      <c r="AN51" s="118">
        <f>IF(G51=2,X51,"")</f>
        <v>0</v>
      </c>
      <c r="AO51" s="118"/>
      <c r="AP51" s="118">
        <f>IF(G51=2,Z51,"")</f>
        <v>3</v>
      </c>
      <c r="AQ51" s="119"/>
      <c r="AR51" s="120"/>
      <c r="AS51" s="118"/>
      <c r="AT51" s="118" t="str">
        <f>IF(G51=3,V51,"")</f>
        <v/>
      </c>
      <c r="AU51" s="118"/>
      <c r="AV51" s="118" t="str">
        <f>IF(G51=3,X51,"")</f>
        <v/>
      </c>
      <c r="AW51" s="118"/>
      <c r="AX51" s="118" t="str">
        <f>IF(G51=3,Z51,"")</f>
        <v/>
      </c>
      <c r="AY51" s="119"/>
      <c r="AZ51" s="120"/>
      <c r="BA51" s="118"/>
      <c r="BB51" s="118" t="str">
        <f>IF(G51=4,V51,"")</f>
        <v/>
      </c>
      <c r="BC51" s="118"/>
      <c r="BD51" s="118" t="str">
        <f>IF(G51=4,X51,"")</f>
        <v/>
      </c>
      <c r="BE51" s="118"/>
      <c r="BF51" s="118" t="str">
        <f>IF(G51=4,Z51,"")</f>
        <v/>
      </c>
      <c r="BG51" s="119"/>
      <c r="BH51" s="120"/>
      <c r="BI51" s="116"/>
      <c r="BJ51" s="118" t="str">
        <f>IF(G51=5,V51,"")</f>
        <v/>
      </c>
      <c r="BK51" s="118"/>
      <c r="BL51" s="118" t="str">
        <f>IF(G51=5,X51,"")</f>
        <v/>
      </c>
      <c r="BM51" s="118"/>
      <c r="BN51" s="118" t="str">
        <f>IF(G51=5,Z51,"")</f>
        <v/>
      </c>
      <c r="BO51" s="119"/>
      <c r="BP51" s="120"/>
      <c r="BQ51" s="116"/>
      <c r="BR51" s="118" t="str">
        <f t="shared" si="53"/>
        <v/>
      </c>
      <c r="BS51" s="118"/>
      <c r="BT51" s="118" t="str">
        <f t="shared" si="54"/>
        <v/>
      </c>
      <c r="BU51" s="118"/>
      <c r="BV51" s="118" t="str">
        <f t="shared" si="55"/>
        <v/>
      </c>
      <c r="BW51" s="119"/>
      <c r="BX51" s="120"/>
      <c r="BY51" s="121"/>
      <c r="BZ51" s="118" t="str">
        <f t="shared" si="56"/>
        <v/>
      </c>
      <c r="CA51" s="118"/>
      <c r="CB51" s="118" t="str">
        <f t="shared" si="57"/>
        <v/>
      </c>
      <c r="CC51" s="118"/>
      <c r="CD51" s="118" t="str">
        <f t="shared" si="58"/>
        <v/>
      </c>
      <c r="CE51" s="119"/>
      <c r="CH51" s="118" t="str">
        <f t="shared" si="59"/>
        <v/>
      </c>
      <c r="CI51" s="118"/>
      <c r="CJ51" s="118" t="str">
        <f t="shared" si="60"/>
        <v/>
      </c>
      <c r="CK51" s="118"/>
      <c r="CL51" s="118" t="str">
        <f t="shared" si="61"/>
        <v/>
      </c>
      <c r="CM51" s="119"/>
      <c r="DQ51" s="134" t="str">
        <f>IF(DP51&lt;&gt;"",MAX(DQ$1:DQ50)+1,"")</f>
        <v/>
      </c>
    </row>
    <row r="52" spans="1:121" s="113" customFormat="1" ht="57" customHeight="1" x14ac:dyDescent="0.25">
      <c r="A52" s="312"/>
      <c r="B52" s="313" t="s">
        <v>72</v>
      </c>
      <c r="C52" s="320" t="s">
        <v>119</v>
      </c>
      <c r="D52" s="343" t="s">
        <v>126</v>
      </c>
      <c r="E52" s="313"/>
      <c r="F52" s="313">
        <f>VLOOKUP(H52,Feuil1!A$1:B$5,2,0)</f>
        <v>0.35</v>
      </c>
      <c r="G52" s="322">
        <f t="shared" si="10"/>
        <v>2</v>
      </c>
      <c r="H52" s="323" t="s">
        <v>121</v>
      </c>
      <c r="I52" s="324">
        <v>7</v>
      </c>
      <c r="J52" s="663">
        <f>IF(I52&lt;&gt;"",MAX(J$1:J51)+1,"")</f>
        <v>44</v>
      </c>
      <c r="K52" s="183" t="s">
        <v>130</v>
      </c>
      <c r="L52" s="182">
        <v>3</v>
      </c>
      <c r="M52" s="213" t="s">
        <v>0</v>
      </c>
      <c r="N52" s="668"/>
      <c r="O52" s="199" t="str">
        <f t="shared" si="0"/>
        <v>oui</v>
      </c>
      <c r="P52" s="183" t="s">
        <v>131</v>
      </c>
      <c r="Q52" s="447" t="s">
        <v>763</v>
      </c>
      <c r="R52" s="115"/>
      <c r="S52" s="145"/>
      <c r="T52" s="116">
        <f t="shared" si="94"/>
        <v>3</v>
      </c>
      <c r="U52" s="116">
        <f t="shared" si="95"/>
        <v>1</v>
      </c>
      <c r="V52" s="116">
        <f t="shared" si="96"/>
        <v>3</v>
      </c>
      <c r="W52" s="116"/>
      <c r="X52" s="116">
        <f t="shared" si="97"/>
        <v>0</v>
      </c>
      <c r="Y52" s="116"/>
      <c r="Z52" s="116">
        <f t="shared" si="98"/>
        <v>3</v>
      </c>
      <c r="AA52" s="116"/>
      <c r="AB52" s="117"/>
      <c r="AC52" s="117"/>
      <c r="AD52" s="118" t="str">
        <f>IF(G52=1,V52,"")</f>
        <v/>
      </c>
      <c r="AE52" s="118"/>
      <c r="AF52" s="118" t="str">
        <f>IF(G52=1,X52,"")</f>
        <v/>
      </c>
      <c r="AG52" s="118"/>
      <c r="AH52" s="118" t="str">
        <f>IF(G52=1,Z52,"")</f>
        <v/>
      </c>
      <c r="AI52" s="119"/>
      <c r="AJ52" s="120"/>
      <c r="AK52" s="118"/>
      <c r="AL52" s="118">
        <f>IF(G52=2,V52,"")</f>
        <v>3</v>
      </c>
      <c r="AM52" s="118"/>
      <c r="AN52" s="118">
        <f>IF(G52=2,X52,"")</f>
        <v>0</v>
      </c>
      <c r="AO52" s="118"/>
      <c r="AP52" s="118">
        <f>IF(G52=2,Z52,"")</f>
        <v>3</v>
      </c>
      <c r="AQ52" s="119"/>
      <c r="AR52" s="120"/>
      <c r="AS52" s="118"/>
      <c r="AT52" s="118" t="str">
        <f>IF(G52=3,V52,"")</f>
        <v/>
      </c>
      <c r="AU52" s="118"/>
      <c r="AV52" s="118" t="str">
        <f>IF(G52=3,X52,"")</f>
        <v/>
      </c>
      <c r="AW52" s="118"/>
      <c r="AX52" s="118" t="str">
        <f>IF(G52=3,Z52,"")</f>
        <v/>
      </c>
      <c r="AY52" s="119"/>
      <c r="AZ52" s="120"/>
      <c r="BA52" s="118"/>
      <c r="BB52" s="118" t="str">
        <f>IF(G52=4,V52,"")</f>
        <v/>
      </c>
      <c r="BC52" s="118"/>
      <c r="BD52" s="118" t="str">
        <f>IF(G52=4,X52,"")</f>
        <v/>
      </c>
      <c r="BE52" s="118"/>
      <c r="BF52" s="118" t="str">
        <f>IF(G52=4,Z52,"")</f>
        <v/>
      </c>
      <c r="BG52" s="119"/>
      <c r="BH52" s="120"/>
      <c r="BI52" s="116"/>
      <c r="BJ52" s="118" t="str">
        <f>IF(G52=5,V52,"")</f>
        <v/>
      </c>
      <c r="BK52" s="118"/>
      <c r="BL52" s="118" t="str">
        <f>IF(G52=5,X52,"")</f>
        <v/>
      </c>
      <c r="BM52" s="118"/>
      <c r="BN52" s="118" t="str">
        <f>IF(G52=5,Z52,"")</f>
        <v/>
      </c>
      <c r="BO52" s="119"/>
      <c r="BP52" s="120"/>
      <c r="BQ52" s="116"/>
      <c r="BR52" s="118" t="str">
        <f t="shared" si="53"/>
        <v/>
      </c>
      <c r="BS52" s="118"/>
      <c r="BT52" s="118" t="str">
        <f t="shared" si="54"/>
        <v/>
      </c>
      <c r="BU52" s="118"/>
      <c r="BV52" s="118" t="str">
        <f t="shared" si="55"/>
        <v/>
      </c>
      <c r="BW52" s="119"/>
      <c r="BX52" s="120"/>
      <c r="BY52" s="121"/>
      <c r="BZ52" s="118" t="str">
        <f t="shared" si="56"/>
        <v/>
      </c>
      <c r="CA52" s="118"/>
      <c r="CB52" s="118" t="str">
        <f t="shared" si="57"/>
        <v/>
      </c>
      <c r="CC52" s="118"/>
      <c r="CD52" s="118" t="str">
        <f t="shared" si="58"/>
        <v/>
      </c>
      <c r="CE52" s="119"/>
      <c r="CH52" s="118" t="str">
        <f t="shared" si="59"/>
        <v/>
      </c>
      <c r="CI52" s="118"/>
      <c r="CJ52" s="118" t="str">
        <f t="shared" si="60"/>
        <v/>
      </c>
      <c r="CK52" s="118"/>
      <c r="CL52" s="118" t="str">
        <f t="shared" si="61"/>
        <v/>
      </c>
      <c r="CM52" s="119"/>
      <c r="DQ52" s="134" t="str">
        <f>IF(DP52&lt;&gt;"",MAX(DQ$1:DQ51)+1,"")</f>
        <v/>
      </c>
    </row>
    <row r="53" spans="1:121" s="113" customFormat="1" ht="57.75" customHeight="1" x14ac:dyDescent="0.25">
      <c r="A53" s="312"/>
      <c r="B53" s="313" t="s">
        <v>72</v>
      </c>
      <c r="C53" s="320" t="s">
        <v>119</v>
      </c>
      <c r="D53" s="343" t="s">
        <v>126</v>
      </c>
      <c r="E53" s="313"/>
      <c r="F53" s="313">
        <f>VLOOKUP(H53,Feuil1!A$1:B$5,2,0)</f>
        <v>0.35</v>
      </c>
      <c r="G53" s="322">
        <f t="shared" si="10"/>
        <v>2</v>
      </c>
      <c r="H53" s="323" t="s">
        <v>121</v>
      </c>
      <c r="I53" s="324">
        <v>6</v>
      </c>
      <c r="J53" s="663">
        <f>IF(I53&lt;&gt;"",MAX(J$1:J52)+1,"")</f>
        <v>45</v>
      </c>
      <c r="K53" s="183" t="s">
        <v>132</v>
      </c>
      <c r="L53" s="182">
        <v>3</v>
      </c>
      <c r="M53" s="213" t="s">
        <v>0</v>
      </c>
      <c r="N53" s="219"/>
      <c r="O53" s="199" t="str">
        <f t="shared" si="0"/>
        <v>oui</v>
      </c>
      <c r="P53" s="183" t="s">
        <v>133</v>
      </c>
      <c r="Q53" s="447" t="s">
        <v>763</v>
      </c>
      <c r="R53" s="115"/>
      <c r="S53" s="145"/>
      <c r="T53" s="116">
        <f t="shared" si="94"/>
        <v>3</v>
      </c>
      <c r="U53" s="116">
        <f t="shared" si="95"/>
        <v>1</v>
      </c>
      <c r="V53" s="116">
        <f t="shared" si="96"/>
        <v>3</v>
      </c>
      <c r="W53" s="116"/>
      <c r="X53" s="116">
        <f t="shared" si="97"/>
        <v>0</v>
      </c>
      <c r="Y53" s="116"/>
      <c r="Z53" s="116">
        <f t="shared" si="98"/>
        <v>3</v>
      </c>
      <c r="AA53" s="116"/>
      <c r="AB53" s="117"/>
      <c r="AC53" s="117"/>
      <c r="AD53" s="118" t="str">
        <f>IF(G53=1,V53,"")</f>
        <v/>
      </c>
      <c r="AE53" s="118"/>
      <c r="AF53" s="118" t="str">
        <f>IF(G53=1,X53,"")</f>
        <v/>
      </c>
      <c r="AG53" s="118"/>
      <c r="AH53" s="118" t="str">
        <f>IF(G53=1,Z53,"")</f>
        <v/>
      </c>
      <c r="AI53" s="119"/>
      <c r="AJ53" s="120"/>
      <c r="AK53" s="118"/>
      <c r="AL53" s="118">
        <f>IF(G53=2,V53,"")</f>
        <v>3</v>
      </c>
      <c r="AM53" s="118"/>
      <c r="AN53" s="118">
        <f>IF(G53=2,X53,"")</f>
        <v>0</v>
      </c>
      <c r="AO53" s="118"/>
      <c r="AP53" s="118">
        <f>IF(G53=2,Z53,"")</f>
        <v>3</v>
      </c>
      <c r="AQ53" s="119"/>
      <c r="AR53" s="120"/>
      <c r="AS53" s="118"/>
      <c r="AT53" s="118" t="str">
        <f>IF(G53=3,V53,"")</f>
        <v/>
      </c>
      <c r="AU53" s="118"/>
      <c r="AV53" s="118" t="str">
        <f>IF(G53=3,X53,"")</f>
        <v/>
      </c>
      <c r="AW53" s="118"/>
      <c r="AX53" s="118" t="str">
        <f>IF(G53=3,Z53,"")</f>
        <v/>
      </c>
      <c r="AY53" s="119"/>
      <c r="AZ53" s="120"/>
      <c r="BA53" s="118"/>
      <c r="BB53" s="118" t="str">
        <f>IF(G53=4,V53,"")</f>
        <v/>
      </c>
      <c r="BC53" s="118"/>
      <c r="BD53" s="118" t="str">
        <f>IF(G53=4,X53,"")</f>
        <v/>
      </c>
      <c r="BE53" s="118"/>
      <c r="BF53" s="118" t="str">
        <f>IF(G53=4,Z53,"")</f>
        <v/>
      </c>
      <c r="BG53" s="119"/>
      <c r="BH53" s="120"/>
      <c r="BI53" s="116"/>
      <c r="BJ53" s="118" t="str">
        <f>IF(G53=5,V53,"")</f>
        <v/>
      </c>
      <c r="BK53" s="118"/>
      <c r="BL53" s="118" t="str">
        <f>IF(G53=5,X53,"")</f>
        <v/>
      </c>
      <c r="BM53" s="118"/>
      <c r="BN53" s="118" t="str">
        <f>IF(G53=5,Z53,"")</f>
        <v/>
      </c>
      <c r="BO53" s="119"/>
      <c r="BP53" s="120"/>
      <c r="BQ53" s="116"/>
      <c r="BR53" s="118" t="str">
        <f t="shared" si="53"/>
        <v/>
      </c>
      <c r="BS53" s="118"/>
      <c r="BT53" s="118" t="str">
        <f t="shared" si="54"/>
        <v/>
      </c>
      <c r="BU53" s="118"/>
      <c r="BV53" s="118" t="str">
        <f t="shared" si="55"/>
        <v/>
      </c>
      <c r="BW53" s="119"/>
      <c r="BX53" s="120"/>
      <c r="BY53" s="121"/>
      <c r="BZ53" s="118" t="str">
        <f t="shared" si="56"/>
        <v/>
      </c>
      <c r="CA53" s="118"/>
      <c r="CB53" s="118" t="str">
        <f t="shared" si="57"/>
        <v/>
      </c>
      <c r="CC53" s="118"/>
      <c r="CD53" s="118" t="str">
        <f t="shared" si="58"/>
        <v/>
      </c>
      <c r="CE53" s="119"/>
      <c r="CH53" s="118" t="str">
        <f t="shared" si="59"/>
        <v/>
      </c>
      <c r="CI53" s="118"/>
      <c r="CJ53" s="118" t="str">
        <f t="shared" si="60"/>
        <v/>
      </c>
      <c r="CK53" s="118"/>
      <c r="CL53" s="118" t="str">
        <f t="shared" si="61"/>
        <v/>
      </c>
      <c r="CM53" s="119"/>
      <c r="DQ53" s="134" t="str">
        <f>IF(DP53&lt;&gt;"",MAX(DQ$1:DQ52)+1,"")</f>
        <v/>
      </c>
    </row>
    <row r="54" spans="1:121" s="113" customFormat="1" ht="47.25" customHeight="1" x14ac:dyDescent="0.25">
      <c r="A54" s="312"/>
      <c r="B54" s="313" t="s">
        <v>72</v>
      </c>
      <c r="C54" s="320" t="s">
        <v>119</v>
      </c>
      <c r="D54" s="343" t="s">
        <v>126</v>
      </c>
      <c r="E54" s="313"/>
      <c r="F54" s="313">
        <f>VLOOKUP(H54,Feuil1!A$1:B$5,2,0)</f>
        <v>0.35</v>
      </c>
      <c r="G54" s="322">
        <f t="shared" si="10"/>
        <v>2</v>
      </c>
      <c r="H54" s="323" t="s">
        <v>121</v>
      </c>
      <c r="I54" s="324">
        <v>80</v>
      </c>
      <c r="J54" s="663">
        <f>IF(I54&lt;&gt;"",MAX(J$1:J53)+1,"")</f>
        <v>46</v>
      </c>
      <c r="K54" s="183" t="s">
        <v>134</v>
      </c>
      <c r="L54" s="182">
        <v>3</v>
      </c>
      <c r="M54" s="213" t="s">
        <v>0</v>
      </c>
      <c r="N54" s="668"/>
      <c r="O54" s="199" t="str">
        <f t="shared" si="0"/>
        <v>oui</v>
      </c>
      <c r="P54" s="183" t="s">
        <v>135</v>
      </c>
      <c r="Q54" s="447" t="s">
        <v>763</v>
      </c>
      <c r="R54" s="115"/>
      <c r="S54" s="145"/>
      <c r="T54" s="116">
        <f t="shared" si="94"/>
        <v>3</v>
      </c>
      <c r="U54" s="116">
        <f t="shared" si="95"/>
        <v>1</v>
      </c>
      <c r="V54" s="116">
        <f t="shared" si="96"/>
        <v>3</v>
      </c>
      <c r="W54" s="116"/>
      <c r="X54" s="116">
        <f t="shared" si="97"/>
        <v>0</v>
      </c>
      <c r="Y54" s="116"/>
      <c r="Z54" s="116">
        <f t="shared" si="98"/>
        <v>3</v>
      </c>
      <c r="AA54" s="116"/>
      <c r="AB54" s="117"/>
      <c r="AC54" s="117"/>
      <c r="AD54" s="118" t="str">
        <f>IF(G54=1,V54,"")</f>
        <v/>
      </c>
      <c r="AE54" s="118"/>
      <c r="AF54" s="118" t="str">
        <f>IF(G54=1,X54,"")</f>
        <v/>
      </c>
      <c r="AG54" s="118"/>
      <c r="AH54" s="118" t="str">
        <f>IF(G54=1,Z54,"")</f>
        <v/>
      </c>
      <c r="AI54" s="119"/>
      <c r="AJ54" s="120"/>
      <c r="AK54" s="118"/>
      <c r="AL54" s="118">
        <f>IF(G54=2,V54,"")</f>
        <v>3</v>
      </c>
      <c r="AM54" s="118"/>
      <c r="AN54" s="118">
        <f>IF(G54=2,X54,"")</f>
        <v>0</v>
      </c>
      <c r="AO54" s="118"/>
      <c r="AP54" s="118">
        <f>IF(G54=2,Z54,"")</f>
        <v>3</v>
      </c>
      <c r="AQ54" s="119"/>
      <c r="AR54" s="120"/>
      <c r="AS54" s="118"/>
      <c r="AT54" s="118" t="str">
        <f>IF(G54=3,V54,"")</f>
        <v/>
      </c>
      <c r="AU54" s="118"/>
      <c r="AV54" s="118" t="str">
        <f>IF(G54=3,X54,"")</f>
        <v/>
      </c>
      <c r="AW54" s="118"/>
      <c r="AX54" s="118" t="str">
        <f>IF(G54=3,Z54,"")</f>
        <v/>
      </c>
      <c r="AY54" s="119"/>
      <c r="AZ54" s="120"/>
      <c r="BA54" s="118"/>
      <c r="BB54" s="118" t="str">
        <f>IF(G54=4,V54,"")</f>
        <v/>
      </c>
      <c r="BC54" s="118"/>
      <c r="BD54" s="118" t="str">
        <f>IF(G54=4,X54,"")</f>
        <v/>
      </c>
      <c r="BE54" s="118"/>
      <c r="BF54" s="118" t="str">
        <f>IF(G54=4,Z54,"")</f>
        <v/>
      </c>
      <c r="BG54" s="119"/>
      <c r="BH54" s="120"/>
      <c r="BI54" s="116"/>
      <c r="BJ54" s="118" t="str">
        <f>IF(G54=5,V54,"")</f>
        <v/>
      </c>
      <c r="BK54" s="118"/>
      <c r="BL54" s="118" t="str">
        <f>IF(G54=5,X54,"")</f>
        <v/>
      </c>
      <c r="BM54" s="118"/>
      <c r="BN54" s="118" t="str">
        <f>IF(G54=5,Z54,"")</f>
        <v/>
      </c>
      <c r="BO54" s="119"/>
      <c r="BP54" s="120"/>
      <c r="BQ54" s="116"/>
      <c r="BR54" s="118" t="str">
        <f t="shared" si="53"/>
        <v/>
      </c>
      <c r="BS54" s="118"/>
      <c r="BT54" s="118" t="str">
        <f t="shared" si="54"/>
        <v/>
      </c>
      <c r="BU54" s="118"/>
      <c r="BV54" s="118" t="str">
        <f t="shared" si="55"/>
        <v/>
      </c>
      <c r="BW54" s="119"/>
      <c r="BX54" s="120"/>
      <c r="BY54" s="121"/>
      <c r="BZ54" s="118" t="str">
        <f t="shared" si="56"/>
        <v/>
      </c>
      <c r="CA54" s="118"/>
      <c r="CB54" s="118" t="str">
        <f t="shared" si="57"/>
        <v/>
      </c>
      <c r="CC54" s="118"/>
      <c r="CD54" s="118" t="str">
        <f t="shared" si="58"/>
        <v/>
      </c>
      <c r="CE54" s="119"/>
      <c r="CH54" s="118" t="str">
        <f t="shared" si="59"/>
        <v/>
      </c>
      <c r="CI54" s="118"/>
      <c r="CJ54" s="118" t="str">
        <f t="shared" si="60"/>
        <v/>
      </c>
      <c r="CK54" s="118"/>
      <c r="CL54" s="118" t="str">
        <f t="shared" si="61"/>
        <v/>
      </c>
      <c r="CM54" s="119"/>
      <c r="DQ54" s="134" t="str">
        <f>IF(DP54&lt;&gt;"",MAX(DQ$1:DQ53)+1,"")</f>
        <v/>
      </c>
    </row>
    <row r="55" spans="1:121" s="113" customFormat="1" ht="45.75" customHeight="1" x14ac:dyDescent="0.25">
      <c r="A55" s="312"/>
      <c r="B55" s="313" t="s">
        <v>72</v>
      </c>
      <c r="C55" s="320" t="s">
        <v>119</v>
      </c>
      <c r="D55" s="343" t="s">
        <v>126</v>
      </c>
      <c r="E55" s="313"/>
      <c r="F55" s="313">
        <f>VLOOKUP(H55,Feuil1!A$1:B$5,2,0)</f>
        <v>0.35</v>
      </c>
      <c r="G55" s="322">
        <f t="shared" ref="G55" si="99">IF(H55="Information et Communication",1,IF(H55="Savoir-faire Savoir-être",2,IF(H55="Confort et hygiène",3,IF(H55="Qualité de la prestation",5,IF(H55="Développement Durable",4)))))</f>
        <v>2</v>
      </c>
      <c r="H55" s="323" t="s">
        <v>121</v>
      </c>
      <c r="I55" s="324">
        <v>200</v>
      </c>
      <c r="J55" s="663">
        <f>IF(I55&lt;&gt;"",MAX(J$1:J54)+1,"")</f>
        <v>47</v>
      </c>
      <c r="K55" s="185" t="s">
        <v>695</v>
      </c>
      <c r="L55" s="184">
        <v>3</v>
      </c>
      <c r="M55" s="214" t="s">
        <v>0</v>
      </c>
      <c r="N55" s="670"/>
      <c r="O55" s="200"/>
      <c r="P55" s="185" t="s">
        <v>815</v>
      </c>
      <c r="Q55" s="448" t="s">
        <v>763</v>
      </c>
      <c r="R55" s="115"/>
      <c r="S55" s="145"/>
      <c r="T55" s="116">
        <f t="shared" si="94"/>
        <v>3</v>
      </c>
      <c r="U55" s="116">
        <f t="shared" si="95"/>
        <v>1</v>
      </c>
      <c r="V55" s="116">
        <f t="shared" si="96"/>
        <v>3</v>
      </c>
      <c r="W55" s="116"/>
      <c r="X55" s="116">
        <f t="shared" si="97"/>
        <v>0</v>
      </c>
      <c r="Y55" s="116"/>
      <c r="Z55" s="116">
        <f t="shared" si="98"/>
        <v>3</v>
      </c>
      <c r="AA55" s="116"/>
      <c r="AB55" s="117"/>
      <c r="AC55" s="117"/>
      <c r="AD55" s="118" t="str">
        <f>IF(G55=1,V55,"")</f>
        <v/>
      </c>
      <c r="AE55" s="118"/>
      <c r="AF55" s="118" t="str">
        <f>IF(G55=1,X55,"")</f>
        <v/>
      </c>
      <c r="AG55" s="118"/>
      <c r="AH55" s="118" t="str">
        <f>IF(G55=1,Z55,"")</f>
        <v/>
      </c>
      <c r="AI55" s="119"/>
      <c r="AJ55" s="120"/>
      <c r="AK55" s="118"/>
      <c r="AL55" s="118">
        <f>IF(G55=2,V55,"")</f>
        <v>3</v>
      </c>
      <c r="AM55" s="118"/>
      <c r="AN55" s="118">
        <f>IF(G55=2,X55,"")</f>
        <v>0</v>
      </c>
      <c r="AO55" s="118"/>
      <c r="AP55" s="118">
        <f>IF(G55=2,Z55,"")</f>
        <v>3</v>
      </c>
      <c r="AQ55" s="119"/>
      <c r="AR55" s="120"/>
      <c r="AS55" s="118"/>
      <c r="AT55" s="118" t="str">
        <f>IF(G55=3,V55,"")</f>
        <v/>
      </c>
      <c r="AU55" s="118"/>
      <c r="AV55" s="118" t="str">
        <f>IF(G55=3,X55,"")</f>
        <v/>
      </c>
      <c r="AW55" s="118"/>
      <c r="AX55" s="118" t="str">
        <f>IF(G55=3,Z55,"")</f>
        <v/>
      </c>
      <c r="AY55" s="119"/>
      <c r="AZ55" s="120"/>
      <c r="BA55" s="118"/>
      <c r="BB55" s="118" t="str">
        <f>IF(G55=4,V55,"")</f>
        <v/>
      </c>
      <c r="BC55" s="118"/>
      <c r="BD55" s="118" t="str">
        <f>IF(G55=4,X55,"")</f>
        <v/>
      </c>
      <c r="BE55" s="118"/>
      <c r="BF55" s="118" t="str">
        <f>IF(G55=4,Z55,"")</f>
        <v/>
      </c>
      <c r="BG55" s="119"/>
      <c r="BH55" s="120"/>
      <c r="BI55" s="116"/>
      <c r="BJ55" s="118" t="str">
        <f>IF(G55=5,V55,"")</f>
        <v/>
      </c>
      <c r="BK55" s="118"/>
      <c r="BL55" s="118" t="str">
        <f>IF(G55=5,X55,"")</f>
        <v/>
      </c>
      <c r="BM55" s="118"/>
      <c r="BN55" s="118" t="str">
        <f>IF(G55=5,Z55,"")</f>
        <v/>
      </c>
      <c r="BO55" s="119"/>
      <c r="BP55" s="120"/>
      <c r="BQ55" s="116"/>
      <c r="BR55" s="118" t="str">
        <f t="shared" ref="BR55:BR86" si="100">IF(A55=31,V55,"")</f>
        <v/>
      </c>
      <c r="BS55" s="118"/>
      <c r="BT55" s="118" t="str">
        <f t="shared" ref="BT55:BT86" si="101">IF(A55=31,X55,"")</f>
        <v/>
      </c>
      <c r="BU55" s="118"/>
      <c r="BV55" s="118" t="str">
        <f t="shared" ref="BV55:BV86" si="102">IF(A55=31,Z55,"")</f>
        <v/>
      </c>
      <c r="BW55" s="119"/>
      <c r="BX55" s="120"/>
      <c r="BY55" s="121"/>
      <c r="BZ55" s="118" t="str">
        <f t="shared" ref="BZ55:BZ86" si="103">IF(A55=32,V55,"")</f>
        <v/>
      </c>
      <c r="CA55" s="118"/>
      <c r="CB55" s="118" t="str">
        <f t="shared" ref="CB55:CB86" si="104">IF(A55=32,X55,"")</f>
        <v/>
      </c>
      <c r="CC55" s="118"/>
      <c r="CD55" s="118" t="str">
        <f t="shared" ref="CD55:CD86" si="105">IF(A55=32,Z55,"")</f>
        <v/>
      </c>
      <c r="CE55" s="119"/>
      <c r="CH55" s="118" t="str">
        <f t="shared" ref="CH55:CH86" si="106">IF(A55=33,V55,"")</f>
        <v/>
      </c>
      <c r="CI55" s="118"/>
      <c r="CJ55" s="118" t="str">
        <f t="shared" ref="CJ55:CJ86" si="107">IF(A55=33,X55,"")</f>
        <v/>
      </c>
      <c r="CK55" s="118"/>
      <c r="CL55" s="118" t="str">
        <f t="shared" ref="CL55:CL86" si="108">IF(A55=33,Z55,"")</f>
        <v/>
      </c>
      <c r="CM55" s="119"/>
      <c r="DQ55" s="134"/>
    </row>
    <row r="56" spans="1:121" s="132" customFormat="1" ht="18" customHeight="1" x14ac:dyDescent="0.25">
      <c r="A56" s="312"/>
      <c r="B56" s="313"/>
      <c r="C56" s="313"/>
      <c r="D56" s="313"/>
      <c r="E56" s="313"/>
      <c r="F56" s="313"/>
      <c r="G56" s="322"/>
      <c r="H56" s="322"/>
      <c r="I56" s="345"/>
      <c r="J56" s="663" t="str">
        <f>IF(I56&lt;&gt;"",MAX(J$1:J55)+1,"")</f>
        <v/>
      </c>
      <c r="K56" s="136" t="s">
        <v>136</v>
      </c>
      <c r="L56" s="136"/>
      <c r="M56" s="217"/>
      <c r="N56" s="218"/>
      <c r="O56" s="201" t="str">
        <f t="shared" si="0"/>
        <v/>
      </c>
      <c r="P56" s="140"/>
      <c r="Q56" s="451"/>
      <c r="R56" s="115"/>
      <c r="S56" s="112"/>
      <c r="T56" s="273"/>
      <c r="U56" s="126"/>
      <c r="V56" s="126"/>
      <c r="W56" s="126"/>
      <c r="X56" s="126"/>
      <c r="Y56" s="126"/>
      <c r="Z56" s="126"/>
      <c r="AA56" s="126"/>
      <c r="AB56" s="127"/>
      <c r="AC56" s="127"/>
      <c r="AD56" s="128"/>
      <c r="AE56" s="128"/>
      <c r="AF56" s="128"/>
      <c r="AG56" s="128"/>
      <c r="AH56" s="128"/>
      <c r="AI56" s="129"/>
      <c r="AJ56" s="130"/>
      <c r="AK56" s="128"/>
      <c r="AL56" s="128"/>
      <c r="AM56" s="128"/>
      <c r="AN56" s="128"/>
      <c r="AO56" s="128"/>
      <c r="AP56" s="128"/>
      <c r="AQ56" s="129"/>
      <c r="AR56" s="130"/>
      <c r="AS56" s="128"/>
      <c r="AT56" s="128"/>
      <c r="AU56" s="128"/>
      <c r="AV56" s="128"/>
      <c r="AW56" s="128"/>
      <c r="AX56" s="128"/>
      <c r="AY56" s="129"/>
      <c r="AZ56" s="130"/>
      <c r="BA56" s="128"/>
      <c r="BB56" s="128"/>
      <c r="BC56" s="128"/>
      <c r="BD56" s="128"/>
      <c r="BE56" s="128"/>
      <c r="BF56" s="128"/>
      <c r="BG56" s="129"/>
      <c r="BH56" s="130"/>
      <c r="BI56" s="126"/>
      <c r="BJ56" s="128"/>
      <c r="BK56" s="128"/>
      <c r="BL56" s="128"/>
      <c r="BM56" s="128"/>
      <c r="BN56" s="128"/>
      <c r="BO56" s="129"/>
      <c r="BP56" s="130"/>
      <c r="BQ56" s="126"/>
      <c r="BR56" s="128" t="str">
        <f t="shared" si="100"/>
        <v/>
      </c>
      <c r="BS56" s="128"/>
      <c r="BT56" s="128" t="str">
        <f t="shared" si="101"/>
        <v/>
      </c>
      <c r="BU56" s="128"/>
      <c r="BV56" s="128" t="str">
        <f t="shared" si="102"/>
        <v/>
      </c>
      <c r="BW56" s="129"/>
      <c r="BX56" s="130"/>
      <c r="BY56" s="131"/>
      <c r="BZ56" s="128" t="str">
        <f t="shared" si="103"/>
        <v/>
      </c>
      <c r="CA56" s="128"/>
      <c r="CB56" s="128" t="str">
        <f t="shared" si="104"/>
        <v/>
      </c>
      <c r="CC56" s="128"/>
      <c r="CD56" s="128" t="str">
        <f t="shared" si="105"/>
        <v/>
      </c>
      <c r="CE56" s="129"/>
      <c r="CH56" s="128" t="str">
        <f t="shared" si="106"/>
        <v/>
      </c>
      <c r="CI56" s="128"/>
      <c r="CJ56" s="128" t="str">
        <f t="shared" si="107"/>
        <v/>
      </c>
      <c r="CK56" s="128"/>
      <c r="CL56" s="128" t="str">
        <f t="shared" si="108"/>
        <v/>
      </c>
      <c r="CM56" s="129"/>
      <c r="DQ56" s="124" t="str">
        <f>IF(DP56&lt;&gt;"",MAX(DQ$1:DQ54)+1,"")</f>
        <v/>
      </c>
    </row>
    <row r="57" spans="1:121" s="135" customFormat="1" ht="45.75" customHeight="1" x14ac:dyDescent="0.25">
      <c r="A57" s="339"/>
      <c r="B57" s="340" t="s">
        <v>84</v>
      </c>
      <c r="C57" s="320" t="s">
        <v>119</v>
      </c>
      <c r="D57" s="343" t="s">
        <v>136</v>
      </c>
      <c r="E57" s="340"/>
      <c r="F57" s="313">
        <f>VLOOKUP(H57,Feuil1!A$1:B$5,2,0)</f>
        <v>0.35</v>
      </c>
      <c r="G57" s="322">
        <f t="shared" si="10"/>
        <v>2</v>
      </c>
      <c r="H57" s="323" t="s">
        <v>121</v>
      </c>
      <c r="I57" s="324">
        <v>6</v>
      </c>
      <c r="J57" s="663">
        <f>IF(I57&lt;&gt;"",MAX(J$1:J56)+1,"")</f>
        <v>48</v>
      </c>
      <c r="K57" s="401" t="s">
        <v>137</v>
      </c>
      <c r="L57" s="402">
        <v>1</v>
      </c>
      <c r="M57" s="403" t="s">
        <v>0</v>
      </c>
      <c r="N57" s="679"/>
      <c r="O57" s="404" t="str">
        <f t="shared" si="0"/>
        <v/>
      </c>
      <c r="P57" s="401" t="s">
        <v>138</v>
      </c>
      <c r="Q57" s="446" t="s">
        <v>763</v>
      </c>
      <c r="R57" s="138"/>
      <c r="S57" s="263"/>
      <c r="T57" s="116">
        <f t="shared" ref="T57:T60" si="109">L57</f>
        <v>1</v>
      </c>
      <c r="U57" s="116">
        <f t="shared" ref="U57:U60" si="110">IF(M57="OUI",1,IF(M57="NON",0,IF(M57="Non Mesuré","",0)))</f>
        <v>1</v>
      </c>
      <c r="V57" s="116">
        <f t="shared" ref="V57:V60" si="111">IF(M57&lt;&gt;"Non Mesuré",T57*U57,"")</f>
        <v>1</v>
      </c>
      <c r="W57" s="116"/>
      <c r="X57" s="116">
        <f t="shared" ref="X57:X60" si="112">IF(M57="Non Mesuré",T57,0)</f>
        <v>0</v>
      </c>
      <c r="Y57" s="116"/>
      <c r="Z57" s="116">
        <f t="shared" ref="Z57:Z60" si="113">T57-X57</f>
        <v>1</v>
      </c>
      <c r="AA57" s="116"/>
      <c r="AB57" s="117"/>
      <c r="AC57" s="117"/>
      <c r="AD57" s="118" t="str">
        <f>IF(G57=1,V57,"")</f>
        <v/>
      </c>
      <c r="AE57" s="118"/>
      <c r="AF57" s="118" t="str">
        <f>IF(G57=1,X57,"")</f>
        <v/>
      </c>
      <c r="AG57" s="118"/>
      <c r="AH57" s="118" t="str">
        <f>IF(G57=1,Z57,"")</f>
        <v/>
      </c>
      <c r="AI57" s="119"/>
      <c r="AJ57" s="120"/>
      <c r="AK57" s="118"/>
      <c r="AL57" s="118">
        <f>IF(G57=2,V57,"")</f>
        <v>1</v>
      </c>
      <c r="AM57" s="118"/>
      <c r="AN57" s="118">
        <f>IF(G57=2,X57,"")</f>
        <v>0</v>
      </c>
      <c r="AO57" s="118"/>
      <c r="AP57" s="118">
        <f>IF(G57=2,Z57,"")</f>
        <v>1</v>
      </c>
      <c r="AQ57" s="119"/>
      <c r="AR57" s="120"/>
      <c r="AS57" s="118"/>
      <c r="AT57" s="118" t="str">
        <f>IF(G57=3,V57,"")</f>
        <v/>
      </c>
      <c r="AU57" s="118"/>
      <c r="AV57" s="118" t="str">
        <f>IF(G57=3,X57,"")</f>
        <v/>
      </c>
      <c r="AW57" s="118"/>
      <c r="AX57" s="118" t="str">
        <f>IF(G57=3,Z57,"")</f>
        <v/>
      </c>
      <c r="AY57" s="119"/>
      <c r="AZ57" s="120"/>
      <c r="BA57" s="118"/>
      <c r="BB57" s="118" t="str">
        <f>IF(G57=4,V57,"")</f>
        <v/>
      </c>
      <c r="BC57" s="118"/>
      <c r="BD57" s="118" t="str">
        <f>IF(G57=4,X57,"")</f>
        <v/>
      </c>
      <c r="BE57" s="118"/>
      <c r="BF57" s="118" t="str">
        <f>IF(G57=4,Z57,"")</f>
        <v/>
      </c>
      <c r="BG57" s="119"/>
      <c r="BH57" s="120"/>
      <c r="BI57" s="116"/>
      <c r="BJ57" s="118" t="str">
        <f>IF(G57=5,V57,"")</f>
        <v/>
      </c>
      <c r="BK57" s="118"/>
      <c r="BL57" s="118" t="str">
        <f>IF(G57=5,X57,"")</f>
        <v/>
      </c>
      <c r="BM57" s="118"/>
      <c r="BN57" s="118" t="str">
        <f>IF(G57=5,Z57,"")</f>
        <v/>
      </c>
      <c r="BO57" s="119"/>
      <c r="BP57" s="120"/>
      <c r="BQ57" s="116"/>
      <c r="BR57" s="118" t="str">
        <f t="shared" si="100"/>
        <v/>
      </c>
      <c r="BS57" s="118"/>
      <c r="BT57" s="118" t="str">
        <f t="shared" si="101"/>
        <v/>
      </c>
      <c r="BU57" s="118"/>
      <c r="BV57" s="118" t="str">
        <f t="shared" si="102"/>
        <v/>
      </c>
      <c r="BW57" s="119"/>
      <c r="BX57" s="120"/>
      <c r="BY57" s="121"/>
      <c r="BZ57" s="118" t="str">
        <f t="shared" si="103"/>
        <v/>
      </c>
      <c r="CA57" s="118"/>
      <c r="CB57" s="118" t="str">
        <f t="shared" si="104"/>
        <v/>
      </c>
      <c r="CC57" s="118"/>
      <c r="CD57" s="118" t="str">
        <f t="shared" si="105"/>
        <v/>
      </c>
      <c r="CE57" s="119"/>
      <c r="CF57" s="113"/>
      <c r="CG57" s="113"/>
      <c r="CH57" s="118" t="str">
        <f t="shared" si="106"/>
        <v/>
      </c>
      <c r="CI57" s="118"/>
      <c r="CJ57" s="118" t="str">
        <f t="shared" si="107"/>
        <v/>
      </c>
      <c r="CK57" s="118"/>
      <c r="CL57" s="118" t="str">
        <f t="shared" si="108"/>
        <v/>
      </c>
      <c r="CM57" s="119"/>
      <c r="CN57" s="113"/>
      <c r="DQ57" s="134" t="str">
        <f>IF(DP57&lt;&gt;"",MAX(DQ$1:DQ56)+1,"")</f>
        <v/>
      </c>
    </row>
    <row r="58" spans="1:121" s="113" customFormat="1" ht="50.25" customHeight="1" x14ac:dyDescent="0.25">
      <c r="A58" s="312"/>
      <c r="B58" s="340" t="s">
        <v>84</v>
      </c>
      <c r="C58" s="320" t="s">
        <v>119</v>
      </c>
      <c r="D58" s="343" t="s">
        <v>136</v>
      </c>
      <c r="E58" s="340"/>
      <c r="F58" s="313">
        <f>VLOOKUP(H58,Feuil1!A$1:B$5,2,0)</f>
        <v>0.1</v>
      </c>
      <c r="G58" s="322">
        <f t="shared" si="10"/>
        <v>1</v>
      </c>
      <c r="H58" s="323" t="s">
        <v>74</v>
      </c>
      <c r="I58" s="324">
        <v>5</v>
      </c>
      <c r="J58" s="663">
        <f>IF(I58&lt;&gt;"",MAX(J$1:J57)+1,"")</f>
        <v>49</v>
      </c>
      <c r="K58" s="183" t="s">
        <v>139</v>
      </c>
      <c r="L58" s="182">
        <v>1</v>
      </c>
      <c r="M58" s="213" t="s">
        <v>0</v>
      </c>
      <c r="N58" s="668"/>
      <c r="O58" s="199" t="str">
        <f t="shared" si="0"/>
        <v/>
      </c>
      <c r="P58" s="183" t="s">
        <v>140</v>
      </c>
      <c r="Q58" s="447" t="s">
        <v>763</v>
      </c>
      <c r="R58" s="115"/>
      <c r="S58" s="145"/>
      <c r="T58" s="116">
        <f t="shared" si="109"/>
        <v>1</v>
      </c>
      <c r="U58" s="116">
        <f t="shared" si="110"/>
        <v>1</v>
      </c>
      <c r="V58" s="116">
        <f t="shared" si="111"/>
        <v>1</v>
      </c>
      <c r="W58" s="116"/>
      <c r="X58" s="116">
        <f t="shared" si="112"/>
        <v>0</v>
      </c>
      <c r="Y58" s="116"/>
      <c r="Z58" s="116">
        <f t="shared" si="113"/>
        <v>1</v>
      </c>
      <c r="AA58" s="116"/>
      <c r="AB58" s="117"/>
      <c r="AC58" s="117"/>
      <c r="AD58" s="118">
        <f>IF(G58=1,V58,"")</f>
        <v>1</v>
      </c>
      <c r="AE58" s="118"/>
      <c r="AF58" s="118">
        <f>IF(G58=1,X58,"")</f>
        <v>0</v>
      </c>
      <c r="AG58" s="118"/>
      <c r="AH58" s="118">
        <f>IF(G58=1,Z58,"")</f>
        <v>1</v>
      </c>
      <c r="AI58" s="119"/>
      <c r="AJ58" s="120"/>
      <c r="AK58" s="118"/>
      <c r="AL58" s="118" t="str">
        <f>IF(G58=2,V58,"")</f>
        <v/>
      </c>
      <c r="AM58" s="118"/>
      <c r="AN58" s="118" t="str">
        <f>IF(G58=2,X58,"")</f>
        <v/>
      </c>
      <c r="AO58" s="118"/>
      <c r="AP58" s="118" t="str">
        <f>IF(G58=2,Z58,"")</f>
        <v/>
      </c>
      <c r="AQ58" s="119"/>
      <c r="AR58" s="120"/>
      <c r="AS58" s="118"/>
      <c r="AT58" s="118" t="str">
        <f>IF(G58=3,V58,"")</f>
        <v/>
      </c>
      <c r="AU58" s="118"/>
      <c r="AV58" s="118" t="str">
        <f>IF(G58=3,X58,"")</f>
        <v/>
      </c>
      <c r="AW58" s="118"/>
      <c r="AX58" s="118" t="str">
        <f>IF(G58=3,Z58,"")</f>
        <v/>
      </c>
      <c r="AY58" s="119"/>
      <c r="AZ58" s="120"/>
      <c r="BA58" s="118"/>
      <c r="BB58" s="118" t="str">
        <f>IF(G58=4,V58,"")</f>
        <v/>
      </c>
      <c r="BC58" s="118"/>
      <c r="BD58" s="118" t="str">
        <f>IF(G58=4,X58,"")</f>
        <v/>
      </c>
      <c r="BE58" s="118"/>
      <c r="BF58" s="118" t="str">
        <f>IF(G58=4,Z58,"")</f>
        <v/>
      </c>
      <c r="BG58" s="119"/>
      <c r="BH58" s="120"/>
      <c r="BI58" s="116"/>
      <c r="BJ58" s="118" t="str">
        <f>IF(G58=5,V58,"")</f>
        <v/>
      </c>
      <c r="BK58" s="118"/>
      <c r="BL58" s="118" t="str">
        <f>IF(G58=5,X58,"")</f>
        <v/>
      </c>
      <c r="BM58" s="118"/>
      <c r="BN58" s="118" t="str">
        <f>IF(G58=5,Z58,"")</f>
        <v/>
      </c>
      <c r="BO58" s="119"/>
      <c r="BP58" s="120"/>
      <c r="BQ58" s="116"/>
      <c r="BR58" s="118" t="str">
        <f t="shared" si="100"/>
        <v/>
      </c>
      <c r="BS58" s="118"/>
      <c r="BT58" s="118" t="str">
        <f t="shared" si="101"/>
        <v/>
      </c>
      <c r="BU58" s="118"/>
      <c r="BV58" s="118" t="str">
        <f t="shared" si="102"/>
        <v/>
      </c>
      <c r="BW58" s="119"/>
      <c r="BX58" s="120"/>
      <c r="BY58" s="121"/>
      <c r="BZ58" s="118" t="str">
        <f t="shared" si="103"/>
        <v/>
      </c>
      <c r="CA58" s="118"/>
      <c r="CB58" s="118" t="str">
        <f t="shared" si="104"/>
        <v/>
      </c>
      <c r="CC58" s="118"/>
      <c r="CD58" s="118" t="str">
        <f t="shared" si="105"/>
        <v/>
      </c>
      <c r="CE58" s="119"/>
      <c r="CH58" s="118" t="str">
        <f t="shared" si="106"/>
        <v/>
      </c>
      <c r="CI58" s="118"/>
      <c r="CJ58" s="118" t="str">
        <f t="shared" si="107"/>
        <v/>
      </c>
      <c r="CK58" s="118"/>
      <c r="CL58" s="118" t="str">
        <f t="shared" si="108"/>
        <v/>
      </c>
      <c r="CM58" s="119"/>
      <c r="DQ58" s="134" t="str">
        <f>IF(DP58&lt;&gt;"",MAX(DQ$1:DQ57)+1,"")</f>
        <v/>
      </c>
    </row>
    <row r="59" spans="1:121" s="113" customFormat="1" ht="47.25" customHeight="1" x14ac:dyDescent="0.25">
      <c r="A59" s="312"/>
      <c r="B59" s="340" t="s">
        <v>84</v>
      </c>
      <c r="C59" s="320" t="s">
        <v>119</v>
      </c>
      <c r="D59" s="343" t="s">
        <v>136</v>
      </c>
      <c r="E59" s="340"/>
      <c r="F59" s="313">
        <f>VLOOKUP(H59,Feuil1!A$1:B$5,2,0)</f>
        <v>0.35</v>
      </c>
      <c r="G59" s="322">
        <f t="shared" si="10"/>
        <v>2</v>
      </c>
      <c r="H59" s="323" t="s">
        <v>121</v>
      </c>
      <c r="I59" s="324">
        <v>81</v>
      </c>
      <c r="J59" s="663">
        <f>IF(I59&lt;&gt;"",MAX(J$1:J58)+1,"")</f>
        <v>50</v>
      </c>
      <c r="K59" s="183" t="s">
        <v>141</v>
      </c>
      <c r="L59" s="182">
        <v>1</v>
      </c>
      <c r="M59" s="213" t="s">
        <v>0</v>
      </c>
      <c r="N59" s="668"/>
      <c r="O59" s="199" t="str">
        <f t="shared" si="0"/>
        <v>oui</v>
      </c>
      <c r="P59" s="183" t="s">
        <v>142</v>
      </c>
      <c r="Q59" s="447" t="s">
        <v>763</v>
      </c>
      <c r="R59" s="115"/>
      <c r="S59" s="145"/>
      <c r="T59" s="116">
        <f t="shared" si="109"/>
        <v>1</v>
      </c>
      <c r="U59" s="116">
        <f t="shared" si="110"/>
        <v>1</v>
      </c>
      <c r="V59" s="116">
        <f t="shared" si="111"/>
        <v>1</v>
      </c>
      <c r="W59" s="116"/>
      <c r="X59" s="116">
        <f t="shared" si="112"/>
        <v>0</v>
      </c>
      <c r="Y59" s="116"/>
      <c r="Z59" s="116">
        <f t="shared" si="113"/>
        <v>1</v>
      </c>
      <c r="AA59" s="116"/>
      <c r="AB59" s="117"/>
      <c r="AC59" s="117"/>
      <c r="AD59" s="118" t="str">
        <f>IF(G59=1,V59,"")</f>
        <v/>
      </c>
      <c r="AE59" s="118"/>
      <c r="AF59" s="118" t="str">
        <f>IF(G59=1,X59,"")</f>
        <v/>
      </c>
      <c r="AG59" s="118"/>
      <c r="AH59" s="118" t="str">
        <f>IF(G59=1,Z59,"")</f>
        <v/>
      </c>
      <c r="AI59" s="119"/>
      <c r="AJ59" s="120"/>
      <c r="AK59" s="118"/>
      <c r="AL59" s="118">
        <f>IF(G59=2,V59,"")</f>
        <v>1</v>
      </c>
      <c r="AM59" s="118"/>
      <c r="AN59" s="118">
        <f>IF(G59=2,X59,"")</f>
        <v>0</v>
      </c>
      <c r="AO59" s="118"/>
      <c r="AP59" s="118">
        <f>IF(G59=2,Z59,"")</f>
        <v>1</v>
      </c>
      <c r="AQ59" s="119"/>
      <c r="AR59" s="120"/>
      <c r="AS59" s="118"/>
      <c r="AT59" s="118" t="str">
        <f>IF(G59=3,V59,"")</f>
        <v/>
      </c>
      <c r="AU59" s="118"/>
      <c r="AV59" s="118" t="str">
        <f>IF(G59=3,X59,"")</f>
        <v/>
      </c>
      <c r="AW59" s="118"/>
      <c r="AX59" s="118" t="str">
        <f>IF(G59=3,Z59,"")</f>
        <v/>
      </c>
      <c r="AY59" s="119"/>
      <c r="AZ59" s="120"/>
      <c r="BA59" s="118"/>
      <c r="BB59" s="118" t="str">
        <f>IF(G59=4,V59,"")</f>
        <v/>
      </c>
      <c r="BC59" s="118"/>
      <c r="BD59" s="118" t="str">
        <f>IF(G59=4,X59,"")</f>
        <v/>
      </c>
      <c r="BE59" s="118"/>
      <c r="BF59" s="118" t="str">
        <f>IF(G59=4,Z59,"")</f>
        <v/>
      </c>
      <c r="BG59" s="119"/>
      <c r="BH59" s="120"/>
      <c r="BI59" s="116"/>
      <c r="BJ59" s="118" t="str">
        <f>IF(G59=5,V59,"")</f>
        <v/>
      </c>
      <c r="BK59" s="118"/>
      <c r="BL59" s="118" t="str">
        <f>IF(G59=5,X59,"")</f>
        <v/>
      </c>
      <c r="BM59" s="118"/>
      <c r="BN59" s="118" t="str">
        <f>IF(G59=5,Z59,"")</f>
        <v/>
      </c>
      <c r="BO59" s="119"/>
      <c r="BP59" s="120"/>
      <c r="BQ59" s="116"/>
      <c r="BR59" s="118" t="str">
        <f t="shared" si="100"/>
        <v/>
      </c>
      <c r="BS59" s="118"/>
      <c r="BT59" s="118" t="str">
        <f t="shared" si="101"/>
        <v/>
      </c>
      <c r="BU59" s="118"/>
      <c r="BV59" s="118" t="str">
        <f t="shared" si="102"/>
        <v/>
      </c>
      <c r="BW59" s="119"/>
      <c r="BX59" s="120"/>
      <c r="BY59" s="121"/>
      <c r="BZ59" s="118" t="str">
        <f t="shared" si="103"/>
        <v/>
      </c>
      <c r="CA59" s="118"/>
      <c r="CB59" s="118" t="str">
        <f t="shared" si="104"/>
        <v/>
      </c>
      <c r="CC59" s="118"/>
      <c r="CD59" s="118" t="str">
        <f t="shared" si="105"/>
        <v/>
      </c>
      <c r="CE59" s="119"/>
      <c r="CH59" s="118" t="str">
        <f t="shared" si="106"/>
        <v/>
      </c>
      <c r="CI59" s="118"/>
      <c r="CJ59" s="118" t="str">
        <f t="shared" si="107"/>
        <v/>
      </c>
      <c r="CK59" s="118"/>
      <c r="CL59" s="118" t="str">
        <f t="shared" si="108"/>
        <v/>
      </c>
      <c r="CM59" s="119"/>
      <c r="DQ59" s="134" t="str">
        <f>IF(DP59&lt;&gt;"",MAX(DQ$1:DQ58)+1,"")</f>
        <v/>
      </c>
    </row>
    <row r="60" spans="1:121" s="113" customFormat="1" ht="43.5" customHeight="1" x14ac:dyDescent="0.25">
      <c r="A60" s="312"/>
      <c r="B60" s="340" t="s">
        <v>84</v>
      </c>
      <c r="C60" s="320" t="s">
        <v>119</v>
      </c>
      <c r="D60" s="343" t="s">
        <v>136</v>
      </c>
      <c r="E60" s="340"/>
      <c r="F60" s="313">
        <f>VLOOKUP(H60,Feuil1!A$1:B$5,2,0)</f>
        <v>0.35</v>
      </c>
      <c r="G60" s="322">
        <f t="shared" ref="G60" si="114">IF(H60="Information et Communication",1,IF(H60="Savoir-faire Savoir-être",2,IF(H60="Confort et hygiène",3,IF(H60="Qualité de la prestation",5,IF(H60="Développement Durable",4)))))</f>
        <v>2</v>
      </c>
      <c r="H60" s="323" t="s">
        <v>121</v>
      </c>
      <c r="I60" s="324">
        <v>200</v>
      </c>
      <c r="J60" s="663">
        <f>IF(I60&lt;&gt;"",MAX(J$1:J59)+1,"")</f>
        <v>51</v>
      </c>
      <c r="K60" s="185" t="s">
        <v>694</v>
      </c>
      <c r="L60" s="184">
        <v>1</v>
      </c>
      <c r="M60" s="214" t="s">
        <v>0</v>
      </c>
      <c r="N60" s="670"/>
      <c r="O60" s="200"/>
      <c r="P60" s="185" t="s">
        <v>642</v>
      </c>
      <c r="Q60" s="448" t="s">
        <v>763</v>
      </c>
      <c r="R60" s="115"/>
      <c r="S60" s="145"/>
      <c r="T60" s="116">
        <f t="shared" si="109"/>
        <v>1</v>
      </c>
      <c r="U60" s="116">
        <f t="shared" si="110"/>
        <v>1</v>
      </c>
      <c r="V60" s="116">
        <f t="shared" si="111"/>
        <v>1</v>
      </c>
      <c r="W60" s="116"/>
      <c r="X60" s="116">
        <f t="shared" si="112"/>
        <v>0</v>
      </c>
      <c r="Y60" s="116"/>
      <c r="Z60" s="116">
        <f t="shared" si="113"/>
        <v>1</v>
      </c>
      <c r="AA60" s="116"/>
      <c r="AB60" s="117"/>
      <c r="AC60" s="117"/>
      <c r="AD60" s="118" t="str">
        <f>IF(G60=1,V60,"")</f>
        <v/>
      </c>
      <c r="AE60" s="118"/>
      <c r="AF60" s="118" t="str">
        <f>IF(G60=1,X60,"")</f>
        <v/>
      </c>
      <c r="AG60" s="118"/>
      <c r="AH60" s="118" t="str">
        <f>IF(G60=1,Z60,"")</f>
        <v/>
      </c>
      <c r="AI60" s="119"/>
      <c r="AJ60" s="120"/>
      <c r="AK60" s="118"/>
      <c r="AL60" s="118">
        <f>IF(G60=2,V60,"")</f>
        <v>1</v>
      </c>
      <c r="AM60" s="118"/>
      <c r="AN60" s="118">
        <f>IF(G60=2,X60,"")</f>
        <v>0</v>
      </c>
      <c r="AO60" s="118"/>
      <c r="AP60" s="118">
        <f>IF(G60=2,Z60,"")</f>
        <v>1</v>
      </c>
      <c r="AQ60" s="119"/>
      <c r="AR60" s="120"/>
      <c r="AS60" s="118"/>
      <c r="AT60" s="118" t="str">
        <f>IF(G60=3,V60,"")</f>
        <v/>
      </c>
      <c r="AU60" s="118"/>
      <c r="AV60" s="118" t="str">
        <f>IF(G60=3,X60,"")</f>
        <v/>
      </c>
      <c r="AW60" s="118"/>
      <c r="AX60" s="118" t="str">
        <f>IF(G60=3,Z60,"")</f>
        <v/>
      </c>
      <c r="AY60" s="119"/>
      <c r="AZ60" s="120"/>
      <c r="BA60" s="118"/>
      <c r="BB60" s="118" t="str">
        <f>IF(G60=4,V60,"")</f>
        <v/>
      </c>
      <c r="BC60" s="118"/>
      <c r="BD60" s="118" t="str">
        <f>IF(G60=4,X60,"")</f>
        <v/>
      </c>
      <c r="BE60" s="118"/>
      <c r="BF60" s="118" t="str">
        <f>IF(G60=4,Z60,"")</f>
        <v/>
      </c>
      <c r="BG60" s="119"/>
      <c r="BH60" s="120"/>
      <c r="BI60" s="116"/>
      <c r="BJ60" s="118" t="str">
        <f>IF(G60=5,V60,"")</f>
        <v/>
      </c>
      <c r="BK60" s="118"/>
      <c r="BL60" s="118" t="str">
        <f>IF(G60=5,X60,"")</f>
        <v/>
      </c>
      <c r="BM60" s="118"/>
      <c r="BN60" s="118" t="str">
        <f>IF(G60=5,Z60,"")</f>
        <v/>
      </c>
      <c r="BO60" s="119"/>
      <c r="BP60" s="120"/>
      <c r="BQ60" s="116"/>
      <c r="BR60" s="118" t="str">
        <f t="shared" si="100"/>
        <v/>
      </c>
      <c r="BS60" s="118"/>
      <c r="BT60" s="118" t="str">
        <f t="shared" si="101"/>
        <v/>
      </c>
      <c r="BU60" s="118"/>
      <c r="BV60" s="118" t="str">
        <f t="shared" si="102"/>
        <v/>
      </c>
      <c r="BW60" s="119"/>
      <c r="BX60" s="120"/>
      <c r="BY60" s="121"/>
      <c r="BZ60" s="118" t="str">
        <f t="shared" si="103"/>
        <v/>
      </c>
      <c r="CA60" s="118"/>
      <c r="CB60" s="118" t="str">
        <f t="shared" si="104"/>
        <v/>
      </c>
      <c r="CC60" s="118"/>
      <c r="CD60" s="118" t="str">
        <f t="shared" si="105"/>
        <v/>
      </c>
      <c r="CE60" s="119"/>
      <c r="CH60" s="118" t="str">
        <f t="shared" si="106"/>
        <v/>
      </c>
      <c r="CI60" s="118"/>
      <c r="CJ60" s="118" t="str">
        <f t="shared" si="107"/>
        <v/>
      </c>
      <c r="CK60" s="118"/>
      <c r="CL60" s="118" t="str">
        <f t="shared" si="108"/>
        <v/>
      </c>
      <c r="CM60" s="119"/>
      <c r="DQ60" s="134"/>
    </row>
    <row r="61" spans="1:121" s="132" customFormat="1" ht="18" customHeight="1" x14ac:dyDescent="0.25">
      <c r="A61" s="312"/>
      <c r="B61" s="313"/>
      <c r="C61" s="313"/>
      <c r="D61" s="343"/>
      <c r="E61" s="313"/>
      <c r="F61" s="313"/>
      <c r="G61" s="322"/>
      <c r="H61" s="322"/>
      <c r="I61" s="342"/>
      <c r="J61" s="663" t="str">
        <f>IF(I61&lt;&gt;"",MAX(J$1:J60)+1,"")</f>
        <v/>
      </c>
      <c r="K61" s="142" t="s">
        <v>143</v>
      </c>
      <c r="L61" s="136"/>
      <c r="M61" s="217"/>
      <c r="N61" s="218"/>
      <c r="O61" s="201" t="str">
        <f t="shared" si="0"/>
        <v/>
      </c>
      <c r="P61" s="140"/>
      <c r="Q61" s="451"/>
      <c r="R61" s="115"/>
      <c r="S61" s="112"/>
      <c r="T61" s="273"/>
      <c r="U61" s="126"/>
      <c r="V61" s="126"/>
      <c r="W61" s="126"/>
      <c r="X61" s="126"/>
      <c r="Y61" s="126"/>
      <c r="Z61" s="126"/>
      <c r="AA61" s="126"/>
      <c r="AB61" s="127"/>
      <c r="AC61" s="127"/>
      <c r="AD61" s="128"/>
      <c r="AE61" s="128"/>
      <c r="AF61" s="128"/>
      <c r="AG61" s="128"/>
      <c r="AH61" s="128"/>
      <c r="AI61" s="129"/>
      <c r="AJ61" s="130"/>
      <c r="AK61" s="128"/>
      <c r="AL61" s="128"/>
      <c r="AM61" s="128"/>
      <c r="AN61" s="128"/>
      <c r="AO61" s="128"/>
      <c r="AP61" s="128"/>
      <c r="AQ61" s="129"/>
      <c r="AR61" s="130"/>
      <c r="AS61" s="128"/>
      <c r="AT61" s="128"/>
      <c r="AU61" s="128"/>
      <c r="AV61" s="128"/>
      <c r="AW61" s="128"/>
      <c r="AX61" s="128"/>
      <c r="AY61" s="129"/>
      <c r="AZ61" s="130"/>
      <c r="BA61" s="128"/>
      <c r="BB61" s="128"/>
      <c r="BC61" s="128"/>
      <c r="BD61" s="128"/>
      <c r="BE61" s="128"/>
      <c r="BF61" s="128"/>
      <c r="BG61" s="129"/>
      <c r="BH61" s="130"/>
      <c r="BI61" s="126"/>
      <c r="BJ61" s="128"/>
      <c r="BK61" s="128"/>
      <c r="BL61" s="128"/>
      <c r="BM61" s="128"/>
      <c r="BN61" s="128"/>
      <c r="BO61" s="129"/>
      <c r="BP61" s="130"/>
      <c r="BQ61" s="126"/>
      <c r="BR61" s="128" t="str">
        <f t="shared" si="100"/>
        <v/>
      </c>
      <c r="BS61" s="128"/>
      <c r="BT61" s="128" t="str">
        <f t="shared" si="101"/>
        <v/>
      </c>
      <c r="BU61" s="128"/>
      <c r="BV61" s="128" t="str">
        <f t="shared" si="102"/>
        <v/>
      </c>
      <c r="BW61" s="129"/>
      <c r="BX61" s="130"/>
      <c r="BY61" s="131"/>
      <c r="BZ61" s="128" t="str">
        <f t="shared" si="103"/>
        <v/>
      </c>
      <c r="CA61" s="128"/>
      <c r="CB61" s="128" t="str">
        <f t="shared" si="104"/>
        <v/>
      </c>
      <c r="CC61" s="128"/>
      <c r="CD61" s="128" t="str">
        <f t="shared" si="105"/>
        <v/>
      </c>
      <c r="CE61" s="129"/>
      <c r="CH61" s="128" t="str">
        <f t="shared" si="106"/>
        <v/>
      </c>
      <c r="CI61" s="128"/>
      <c r="CJ61" s="128" t="str">
        <f t="shared" si="107"/>
        <v/>
      </c>
      <c r="CK61" s="128"/>
      <c r="CL61" s="128" t="str">
        <f t="shared" si="108"/>
        <v/>
      </c>
      <c r="CM61" s="129"/>
      <c r="DQ61" s="124" t="str">
        <f>IF(DP61&lt;&gt;"",MAX(DQ$1:DQ59)+1,"")</f>
        <v/>
      </c>
    </row>
    <row r="62" spans="1:121" s="113" customFormat="1" ht="47.25" customHeight="1" x14ac:dyDescent="0.25">
      <c r="A62" s="312"/>
      <c r="B62" s="313" t="s">
        <v>72</v>
      </c>
      <c r="C62" s="320" t="s">
        <v>119</v>
      </c>
      <c r="D62" s="343" t="s">
        <v>144</v>
      </c>
      <c r="E62" s="343"/>
      <c r="F62" s="313">
        <v>0.35</v>
      </c>
      <c r="G62" s="322">
        <v>2</v>
      </c>
      <c r="H62" s="323" t="s">
        <v>121</v>
      </c>
      <c r="I62" s="324">
        <v>10</v>
      </c>
      <c r="J62" s="663">
        <f>IF(I62&lt;&gt;"",MAX(J$1:J61)+1,"")</f>
        <v>52</v>
      </c>
      <c r="K62" s="401" t="s">
        <v>521</v>
      </c>
      <c r="L62" s="402">
        <v>3</v>
      </c>
      <c r="M62" s="403" t="s">
        <v>0</v>
      </c>
      <c r="N62" s="679"/>
      <c r="O62" s="404" t="s">
        <v>78</v>
      </c>
      <c r="P62" s="640"/>
      <c r="Q62" s="446" t="s">
        <v>763</v>
      </c>
      <c r="R62" s="115"/>
      <c r="S62" s="145"/>
      <c r="T62" s="116">
        <f t="shared" ref="T62:T67" si="115">L62</f>
        <v>3</v>
      </c>
      <c r="U62" s="116">
        <f t="shared" ref="U62:U67" si="116">IF(M62="OUI",1,IF(M62="NON",0,IF(M62="Non Mesuré","",0)))</f>
        <v>1</v>
      </c>
      <c r="V62" s="116">
        <f t="shared" ref="V62:V67" si="117">IF(M62&lt;&gt;"Non Mesuré",T62*U62,"")</f>
        <v>3</v>
      </c>
      <c r="W62" s="116"/>
      <c r="X62" s="116">
        <f t="shared" ref="X62:X67" si="118">IF(M62="Non Mesuré",T62,0)</f>
        <v>0</v>
      </c>
      <c r="Y62" s="116"/>
      <c r="Z62" s="116">
        <f t="shared" ref="Z62:Z67" si="119">T62-X62</f>
        <v>3</v>
      </c>
      <c r="AA62" s="116"/>
      <c r="AB62" s="117"/>
      <c r="AC62" s="117"/>
      <c r="AD62" s="118" t="str">
        <f t="shared" ref="AD62:AD67" si="120">IF(G62=1,V62,"")</f>
        <v/>
      </c>
      <c r="AE62" s="118"/>
      <c r="AF62" s="118" t="str">
        <f t="shared" ref="AF62:AF67" si="121">IF(G62=1,X62,"")</f>
        <v/>
      </c>
      <c r="AG62" s="118"/>
      <c r="AH62" s="118" t="str">
        <f t="shared" ref="AH62:AH67" si="122">IF(G62=1,Z62,"")</f>
        <v/>
      </c>
      <c r="AI62" s="119"/>
      <c r="AJ62" s="120"/>
      <c r="AK62" s="118"/>
      <c r="AL62" s="118">
        <f t="shared" ref="AL62:AL67" si="123">IF(G62=2,V62,"")</f>
        <v>3</v>
      </c>
      <c r="AM62" s="118"/>
      <c r="AN62" s="118">
        <f t="shared" ref="AN62:AN67" si="124">IF(G62=2,X62,"")</f>
        <v>0</v>
      </c>
      <c r="AO62" s="118"/>
      <c r="AP62" s="118">
        <f t="shared" ref="AP62:AP67" si="125">IF(G62=2,Z62,"")</f>
        <v>3</v>
      </c>
      <c r="AQ62" s="119"/>
      <c r="AR62" s="120"/>
      <c r="AS62" s="118"/>
      <c r="AT62" s="118" t="str">
        <f t="shared" ref="AT62:AT67" si="126">IF(G62=3,V62,"")</f>
        <v/>
      </c>
      <c r="AU62" s="118"/>
      <c r="AV62" s="118" t="str">
        <f t="shared" ref="AV62:AV67" si="127">IF(G62=3,X62,"")</f>
        <v/>
      </c>
      <c r="AW62" s="118"/>
      <c r="AX62" s="118" t="str">
        <f t="shared" ref="AX62:AX67" si="128">IF(G62=3,Z62,"")</f>
        <v/>
      </c>
      <c r="AY62" s="119"/>
      <c r="AZ62" s="120"/>
      <c r="BA62" s="118"/>
      <c r="BB62" s="118" t="str">
        <f t="shared" ref="BB62:BB67" si="129">IF(G62=4,V62,"")</f>
        <v/>
      </c>
      <c r="BC62" s="118"/>
      <c r="BD62" s="118" t="str">
        <f t="shared" ref="BD62:BD67" si="130">IF(G62=4,X62,"")</f>
        <v/>
      </c>
      <c r="BE62" s="118"/>
      <c r="BF62" s="118" t="str">
        <f t="shared" ref="BF62:BF67" si="131">IF(G62=4,Z62,"")</f>
        <v/>
      </c>
      <c r="BG62" s="119"/>
      <c r="BH62" s="120"/>
      <c r="BI62" s="116"/>
      <c r="BJ62" s="118" t="str">
        <f t="shared" ref="BJ62:BJ67" si="132">IF(G62=5,V62,"")</f>
        <v/>
      </c>
      <c r="BK62" s="118"/>
      <c r="BL62" s="118" t="str">
        <f t="shared" ref="BL62:BL67" si="133">IF(G62=5,X62,"")</f>
        <v/>
      </c>
      <c r="BM62" s="118"/>
      <c r="BN62" s="118" t="str">
        <f t="shared" ref="BN62:BN67" si="134">IF(G62=5,Z62,"")</f>
        <v/>
      </c>
      <c r="BO62" s="119"/>
      <c r="BP62" s="120"/>
      <c r="BQ62" s="116"/>
      <c r="BR62" s="118" t="str">
        <f t="shared" si="100"/>
        <v/>
      </c>
      <c r="BS62" s="118"/>
      <c r="BT62" s="118" t="str">
        <f t="shared" si="101"/>
        <v/>
      </c>
      <c r="BU62" s="118"/>
      <c r="BV62" s="118" t="str">
        <f t="shared" si="102"/>
        <v/>
      </c>
      <c r="BW62" s="119"/>
      <c r="BX62" s="120"/>
      <c r="BY62" s="121"/>
      <c r="BZ62" s="118" t="str">
        <f t="shared" si="103"/>
        <v/>
      </c>
      <c r="CA62" s="118"/>
      <c r="CB62" s="118" t="str">
        <f t="shared" si="104"/>
        <v/>
      </c>
      <c r="CC62" s="118"/>
      <c r="CD62" s="118" t="str">
        <f t="shared" si="105"/>
        <v/>
      </c>
      <c r="CE62" s="119"/>
      <c r="CH62" s="118" t="str">
        <f t="shared" si="106"/>
        <v/>
      </c>
      <c r="CI62" s="118"/>
      <c r="CJ62" s="118" t="str">
        <f t="shared" si="107"/>
        <v/>
      </c>
      <c r="CK62" s="118"/>
      <c r="CL62" s="118" t="str">
        <f t="shared" si="108"/>
        <v/>
      </c>
      <c r="CM62" s="119"/>
      <c r="DQ62" s="151" t="s">
        <v>145</v>
      </c>
    </row>
    <row r="63" spans="1:121" s="113" customFormat="1" ht="75.75" customHeight="1" x14ac:dyDescent="0.25">
      <c r="A63" s="312"/>
      <c r="B63" s="313" t="s">
        <v>72</v>
      </c>
      <c r="C63" s="320" t="s">
        <v>119</v>
      </c>
      <c r="D63" s="343" t="s">
        <v>144</v>
      </c>
      <c r="E63" s="343"/>
      <c r="F63" s="313">
        <f>VLOOKUP(H63,Feuil1!A$1:B$5,2,0)</f>
        <v>0.35</v>
      </c>
      <c r="G63" s="322">
        <f t="shared" si="10"/>
        <v>2</v>
      </c>
      <c r="H63" s="323" t="s">
        <v>121</v>
      </c>
      <c r="I63" s="324">
        <v>10</v>
      </c>
      <c r="J63" s="663">
        <f>IF(I63&lt;&gt;"",MAX(J$1:J62)+1,"")</f>
        <v>53</v>
      </c>
      <c r="K63" s="183" t="s">
        <v>146</v>
      </c>
      <c r="L63" s="182">
        <v>3</v>
      </c>
      <c r="M63" s="213" t="s">
        <v>0</v>
      </c>
      <c r="N63" s="668"/>
      <c r="O63" s="199" t="str">
        <f t="shared" si="0"/>
        <v>oui</v>
      </c>
      <c r="P63" s="183" t="s">
        <v>816</v>
      </c>
      <c r="Q63" s="447" t="s">
        <v>763</v>
      </c>
      <c r="R63" s="115"/>
      <c r="S63" s="145"/>
      <c r="T63" s="116">
        <f t="shared" si="115"/>
        <v>3</v>
      </c>
      <c r="U63" s="116">
        <f t="shared" si="116"/>
        <v>1</v>
      </c>
      <c r="V63" s="116">
        <f t="shared" si="117"/>
        <v>3</v>
      </c>
      <c r="W63" s="116"/>
      <c r="X63" s="116">
        <f t="shared" si="118"/>
        <v>0</v>
      </c>
      <c r="Y63" s="116"/>
      <c r="Z63" s="116">
        <f t="shared" si="119"/>
        <v>3</v>
      </c>
      <c r="AA63" s="116"/>
      <c r="AB63" s="117"/>
      <c r="AC63" s="117"/>
      <c r="AD63" s="118" t="str">
        <f t="shared" si="120"/>
        <v/>
      </c>
      <c r="AE63" s="118"/>
      <c r="AF63" s="118" t="str">
        <f t="shared" si="121"/>
        <v/>
      </c>
      <c r="AG63" s="118"/>
      <c r="AH63" s="118" t="str">
        <f t="shared" si="122"/>
        <v/>
      </c>
      <c r="AI63" s="119"/>
      <c r="AJ63" s="120"/>
      <c r="AK63" s="118"/>
      <c r="AL63" s="118">
        <f t="shared" si="123"/>
        <v>3</v>
      </c>
      <c r="AM63" s="118"/>
      <c r="AN63" s="118">
        <f t="shared" si="124"/>
        <v>0</v>
      </c>
      <c r="AO63" s="118"/>
      <c r="AP63" s="118">
        <f t="shared" si="125"/>
        <v>3</v>
      </c>
      <c r="AQ63" s="119"/>
      <c r="AR63" s="120"/>
      <c r="AS63" s="118"/>
      <c r="AT63" s="118" t="str">
        <f t="shared" si="126"/>
        <v/>
      </c>
      <c r="AU63" s="118"/>
      <c r="AV63" s="118" t="str">
        <f t="shared" si="127"/>
        <v/>
      </c>
      <c r="AW63" s="118"/>
      <c r="AX63" s="118" t="str">
        <f t="shared" si="128"/>
        <v/>
      </c>
      <c r="AY63" s="119"/>
      <c r="AZ63" s="120"/>
      <c r="BA63" s="118"/>
      <c r="BB63" s="118" t="str">
        <f t="shared" si="129"/>
        <v/>
      </c>
      <c r="BC63" s="118"/>
      <c r="BD63" s="118" t="str">
        <f t="shared" si="130"/>
        <v/>
      </c>
      <c r="BE63" s="118"/>
      <c r="BF63" s="118" t="str">
        <f t="shared" si="131"/>
        <v/>
      </c>
      <c r="BG63" s="119"/>
      <c r="BH63" s="120"/>
      <c r="BI63" s="116"/>
      <c r="BJ63" s="118" t="str">
        <f t="shared" si="132"/>
        <v/>
      </c>
      <c r="BK63" s="118"/>
      <c r="BL63" s="118" t="str">
        <f t="shared" si="133"/>
        <v/>
      </c>
      <c r="BM63" s="118"/>
      <c r="BN63" s="118" t="str">
        <f t="shared" si="134"/>
        <v/>
      </c>
      <c r="BO63" s="119"/>
      <c r="BP63" s="120"/>
      <c r="BQ63" s="116"/>
      <c r="BR63" s="118" t="str">
        <f t="shared" si="100"/>
        <v/>
      </c>
      <c r="BS63" s="118"/>
      <c r="BT63" s="118" t="str">
        <f t="shared" si="101"/>
        <v/>
      </c>
      <c r="BU63" s="118"/>
      <c r="BV63" s="118" t="str">
        <f t="shared" si="102"/>
        <v/>
      </c>
      <c r="BW63" s="119"/>
      <c r="BX63" s="120"/>
      <c r="BY63" s="121"/>
      <c r="BZ63" s="118" t="str">
        <f t="shared" si="103"/>
        <v/>
      </c>
      <c r="CA63" s="118"/>
      <c r="CB63" s="118" t="str">
        <f t="shared" si="104"/>
        <v/>
      </c>
      <c r="CC63" s="118"/>
      <c r="CD63" s="118" t="str">
        <f t="shared" si="105"/>
        <v/>
      </c>
      <c r="CE63" s="119"/>
      <c r="CH63" s="118" t="str">
        <f t="shared" si="106"/>
        <v/>
      </c>
      <c r="CI63" s="118"/>
      <c r="CJ63" s="118" t="str">
        <f t="shared" si="107"/>
        <v/>
      </c>
      <c r="CK63" s="118"/>
      <c r="CL63" s="118" t="str">
        <f t="shared" si="108"/>
        <v/>
      </c>
      <c r="CM63" s="119"/>
      <c r="DQ63" s="151"/>
    </row>
    <row r="64" spans="1:121" s="123" customFormat="1" ht="46.5" customHeight="1" x14ac:dyDescent="0.25">
      <c r="A64" s="343"/>
      <c r="B64" s="343" t="s">
        <v>72</v>
      </c>
      <c r="C64" s="320" t="s">
        <v>119</v>
      </c>
      <c r="D64" s="343" t="s">
        <v>144</v>
      </c>
      <c r="E64" s="343"/>
      <c r="F64" s="313">
        <f>VLOOKUP(H64,Feuil1!A$1:B$5,2,0)</f>
        <v>0.35</v>
      </c>
      <c r="G64" s="322">
        <f t="shared" si="10"/>
        <v>2</v>
      </c>
      <c r="H64" s="323" t="s">
        <v>121</v>
      </c>
      <c r="I64" s="324">
        <v>10</v>
      </c>
      <c r="J64" s="663">
        <f>IF(I64&lt;&gt;"",MAX(J$1:J63)+1,"")</f>
        <v>54</v>
      </c>
      <c r="K64" s="183" t="s">
        <v>696</v>
      </c>
      <c r="L64" s="182">
        <v>3</v>
      </c>
      <c r="M64" s="213" t="s">
        <v>0</v>
      </c>
      <c r="N64" s="668"/>
      <c r="O64" s="199" t="str">
        <f t="shared" si="0"/>
        <v>oui</v>
      </c>
      <c r="P64" s="183" t="s">
        <v>148</v>
      </c>
      <c r="Q64" s="447" t="s">
        <v>763</v>
      </c>
      <c r="R64" s="115"/>
      <c r="S64" s="145"/>
      <c r="T64" s="116">
        <f t="shared" si="115"/>
        <v>3</v>
      </c>
      <c r="U64" s="116">
        <f t="shared" si="116"/>
        <v>1</v>
      </c>
      <c r="V64" s="116">
        <f t="shared" si="117"/>
        <v>3</v>
      </c>
      <c r="W64" s="116"/>
      <c r="X64" s="116">
        <f t="shared" si="118"/>
        <v>0</v>
      </c>
      <c r="Y64" s="116"/>
      <c r="Z64" s="116">
        <f t="shared" si="119"/>
        <v>3</v>
      </c>
      <c r="AA64" s="116"/>
      <c r="AB64" s="117"/>
      <c r="AC64" s="117"/>
      <c r="AD64" s="118" t="str">
        <f t="shared" si="120"/>
        <v/>
      </c>
      <c r="AE64" s="118"/>
      <c r="AF64" s="118" t="str">
        <f t="shared" si="121"/>
        <v/>
      </c>
      <c r="AG64" s="118"/>
      <c r="AH64" s="118" t="str">
        <f t="shared" si="122"/>
        <v/>
      </c>
      <c r="AI64" s="119"/>
      <c r="AJ64" s="120"/>
      <c r="AK64" s="118"/>
      <c r="AL64" s="118">
        <f t="shared" si="123"/>
        <v>3</v>
      </c>
      <c r="AM64" s="118"/>
      <c r="AN64" s="118">
        <f t="shared" si="124"/>
        <v>0</v>
      </c>
      <c r="AO64" s="118"/>
      <c r="AP64" s="118">
        <f t="shared" si="125"/>
        <v>3</v>
      </c>
      <c r="AQ64" s="119"/>
      <c r="AR64" s="120"/>
      <c r="AS64" s="118"/>
      <c r="AT64" s="118" t="str">
        <f t="shared" si="126"/>
        <v/>
      </c>
      <c r="AU64" s="118"/>
      <c r="AV64" s="118" t="str">
        <f t="shared" si="127"/>
        <v/>
      </c>
      <c r="AW64" s="118"/>
      <c r="AX64" s="118" t="str">
        <f t="shared" si="128"/>
        <v/>
      </c>
      <c r="AY64" s="119"/>
      <c r="AZ64" s="120"/>
      <c r="BA64" s="118"/>
      <c r="BB64" s="118" t="str">
        <f t="shared" si="129"/>
        <v/>
      </c>
      <c r="BC64" s="118"/>
      <c r="BD64" s="118" t="str">
        <f t="shared" si="130"/>
        <v/>
      </c>
      <c r="BE64" s="118"/>
      <c r="BF64" s="118" t="str">
        <f t="shared" si="131"/>
        <v/>
      </c>
      <c r="BG64" s="119"/>
      <c r="BH64" s="120"/>
      <c r="BI64" s="116"/>
      <c r="BJ64" s="118" t="str">
        <f t="shared" si="132"/>
        <v/>
      </c>
      <c r="BK64" s="118"/>
      <c r="BL64" s="118" t="str">
        <f t="shared" si="133"/>
        <v/>
      </c>
      <c r="BM64" s="118"/>
      <c r="BN64" s="118" t="str">
        <f t="shared" si="134"/>
        <v/>
      </c>
      <c r="BO64" s="119"/>
      <c r="BP64" s="120"/>
      <c r="BQ64" s="116"/>
      <c r="BR64" s="118" t="str">
        <f t="shared" si="100"/>
        <v/>
      </c>
      <c r="BS64" s="118"/>
      <c r="BT64" s="118" t="str">
        <f t="shared" si="101"/>
        <v/>
      </c>
      <c r="BU64" s="118"/>
      <c r="BV64" s="118" t="str">
        <f t="shared" si="102"/>
        <v/>
      </c>
      <c r="BW64" s="119"/>
      <c r="BX64" s="120"/>
      <c r="BY64" s="121"/>
      <c r="BZ64" s="118" t="str">
        <f t="shared" si="103"/>
        <v/>
      </c>
      <c r="CA64" s="118"/>
      <c r="CB64" s="118" t="str">
        <f t="shared" si="104"/>
        <v/>
      </c>
      <c r="CC64" s="118"/>
      <c r="CD64" s="118" t="str">
        <f t="shared" si="105"/>
        <v/>
      </c>
      <c r="CE64" s="119"/>
      <c r="CF64" s="113"/>
      <c r="CG64" s="113"/>
      <c r="CH64" s="118" t="str">
        <f t="shared" si="106"/>
        <v/>
      </c>
      <c r="CI64" s="118"/>
      <c r="CJ64" s="118" t="str">
        <f t="shared" si="107"/>
        <v/>
      </c>
      <c r="CK64" s="118"/>
      <c r="CL64" s="118" t="str">
        <f t="shared" si="108"/>
        <v/>
      </c>
      <c r="CM64" s="119"/>
      <c r="CN64" s="113"/>
      <c r="CO64" s="113"/>
      <c r="CP64" s="113"/>
      <c r="DQ64" s="151" t="s">
        <v>147</v>
      </c>
    </row>
    <row r="65" spans="1:121" s="113" customFormat="1" ht="47.25" customHeight="1" x14ac:dyDescent="0.25">
      <c r="A65" s="313"/>
      <c r="B65" s="343" t="s">
        <v>72</v>
      </c>
      <c r="C65" s="320" t="s">
        <v>119</v>
      </c>
      <c r="D65" s="343" t="s">
        <v>144</v>
      </c>
      <c r="E65" s="313"/>
      <c r="F65" s="313">
        <f>VLOOKUP(H65,Feuil1!A$1:B$5,2,0)</f>
        <v>0.35</v>
      </c>
      <c r="G65" s="322">
        <f t="shared" si="10"/>
        <v>2</v>
      </c>
      <c r="H65" s="323" t="s">
        <v>121</v>
      </c>
      <c r="I65" s="333">
        <v>2</v>
      </c>
      <c r="J65" s="663">
        <f>IF(I65&lt;&gt;"",MAX(J$1:J64)+1,"")</f>
        <v>55</v>
      </c>
      <c r="K65" s="183" t="s">
        <v>479</v>
      </c>
      <c r="L65" s="186">
        <v>1</v>
      </c>
      <c r="M65" s="213" t="s">
        <v>0</v>
      </c>
      <c r="N65" s="668"/>
      <c r="O65" s="199" t="str">
        <f t="shared" si="0"/>
        <v/>
      </c>
      <c r="P65" s="183" t="s">
        <v>483</v>
      </c>
      <c r="Q65" s="447" t="s">
        <v>763</v>
      </c>
      <c r="R65" s="115"/>
      <c r="S65" s="145"/>
      <c r="T65" s="116">
        <f t="shared" si="115"/>
        <v>1</v>
      </c>
      <c r="U65" s="116">
        <f t="shared" si="116"/>
        <v>1</v>
      </c>
      <c r="V65" s="116">
        <f t="shared" si="117"/>
        <v>1</v>
      </c>
      <c r="W65" s="116"/>
      <c r="X65" s="116">
        <f t="shared" si="118"/>
        <v>0</v>
      </c>
      <c r="Y65" s="116"/>
      <c r="Z65" s="116">
        <f t="shared" si="119"/>
        <v>1</v>
      </c>
      <c r="AA65" s="116"/>
      <c r="AB65" s="117"/>
      <c r="AC65" s="117"/>
      <c r="AD65" s="118" t="str">
        <f t="shared" si="120"/>
        <v/>
      </c>
      <c r="AE65" s="118"/>
      <c r="AF65" s="118" t="str">
        <f t="shared" si="121"/>
        <v/>
      </c>
      <c r="AG65" s="118"/>
      <c r="AH65" s="118" t="str">
        <f t="shared" si="122"/>
        <v/>
      </c>
      <c r="AI65" s="119"/>
      <c r="AJ65" s="120"/>
      <c r="AK65" s="118"/>
      <c r="AL65" s="118">
        <f t="shared" si="123"/>
        <v>1</v>
      </c>
      <c r="AM65" s="118"/>
      <c r="AN65" s="118">
        <f t="shared" si="124"/>
        <v>0</v>
      </c>
      <c r="AO65" s="118"/>
      <c r="AP65" s="118">
        <f t="shared" si="125"/>
        <v>1</v>
      </c>
      <c r="AQ65" s="119"/>
      <c r="AR65" s="120"/>
      <c r="AS65" s="118"/>
      <c r="AT65" s="118" t="str">
        <f t="shared" si="126"/>
        <v/>
      </c>
      <c r="AU65" s="118"/>
      <c r="AV65" s="118" t="str">
        <f t="shared" si="127"/>
        <v/>
      </c>
      <c r="AW65" s="118"/>
      <c r="AX65" s="118" t="str">
        <f t="shared" si="128"/>
        <v/>
      </c>
      <c r="AY65" s="119"/>
      <c r="AZ65" s="120"/>
      <c r="BA65" s="118"/>
      <c r="BB65" s="118" t="str">
        <f t="shared" si="129"/>
        <v/>
      </c>
      <c r="BC65" s="118"/>
      <c r="BD65" s="118" t="str">
        <f t="shared" si="130"/>
        <v/>
      </c>
      <c r="BE65" s="118"/>
      <c r="BF65" s="118" t="str">
        <f t="shared" si="131"/>
        <v/>
      </c>
      <c r="BG65" s="119"/>
      <c r="BH65" s="120"/>
      <c r="BI65" s="116"/>
      <c r="BJ65" s="118" t="str">
        <f t="shared" si="132"/>
        <v/>
      </c>
      <c r="BK65" s="118"/>
      <c r="BL65" s="118" t="str">
        <f t="shared" si="133"/>
        <v/>
      </c>
      <c r="BM65" s="118"/>
      <c r="BN65" s="118" t="str">
        <f t="shared" si="134"/>
        <v/>
      </c>
      <c r="BO65" s="119"/>
      <c r="BP65" s="120"/>
      <c r="BQ65" s="116"/>
      <c r="BR65" s="118" t="str">
        <f t="shared" si="100"/>
        <v/>
      </c>
      <c r="BS65" s="118"/>
      <c r="BT65" s="118" t="str">
        <f t="shared" si="101"/>
        <v/>
      </c>
      <c r="BU65" s="118"/>
      <c r="BV65" s="118" t="str">
        <f t="shared" si="102"/>
        <v/>
      </c>
      <c r="BW65" s="119"/>
      <c r="BX65" s="120"/>
      <c r="BY65" s="121"/>
      <c r="BZ65" s="118" t="str">
        <f t="shared" si="103"/>
        <v/>
      </c>
      <c r="CA65" s="118"/>
      <c r="CB65" s="118" t="str">
        <f t="shared" si="104"/>
        <v/>
      </c>
      <c r="CC65" s="118"/>
      <c r="CD65" s="118" t="str">
        <f t="shared" si="105"/>
        <v/>
      </c>
      <c r="CE65" s="119"/>
      <c r="CH65" s="118" t="str">
        <f t="shared" si="106"/>
        <v/>
      </c>
      <c r="CI65" s="118"/>
      <c r="CJ65" s="118" t="str">
        <f t="shared" si="107"/>
        <v/>
      </c>
      <c r="CK65" s="118"/>
      <c r="CL65" s="118" t="str">
        <f t="shared" si="108"/>
        <v/>
      </c>
      <c r="CM65" s="119"/>
      <c r="DQ65" s="151" t="str">
        <f>IF(DP65&lt;&gt;"",MAX(DQ$1:DQ64)+1,"")</f>
        <v/>
      </c>
    </row>
    <row r="66" spans="1:121" s="113" customFormat="1" ht="45.75" customHeight="1" x14ac:dyDescent="0.25">
      <c r="A66" s="313"/>
      <c r="B66" s="313" t="s">
        <v>72</v>
      </c>
      <c r="C66" s="320" t="s">
        <v>119</v>
      </c>
      <c r="D66" s="343" t="s">
        <v>144</v>
      </c>
      <c r="E66" s="313"/>
      <c r="F66" s="313">
        <f>VLOOKUP(H66,Feuil1!A$1:B$5,2,0)</f>
        <v>0.35</v>
      </c>
      <c r="G66" s="322">
        <f t="shared" ref="G66" si="135">IF(H66="Information et Communication",1,IF(H66="Savoir-faire Savoir-être",2,IF(H66="Confort et hygiène",3,IF(H66="Qualité de la prestation",5,IF(H66="Développement Durable",4)))))</f>
        <v>2</v>
      </c>
      <c r="H66" s="323" t="s">
        <v>121</v>
      </c>
      <c r="I66" s="333">
        <v>200</v>
      </c>
      <c r="J66" s="663">
        <f>IF(I66&lt;&gt;"",MAX(J$1:J65)+1,"")</f>
        <v>56</v>
      </c>
      <c r="K66" s="183" t="s">
        <v>697</v>
      </c>
      <c r="L66" s="182">
        <v>3</v>
      </c>
      <c r="M66" s="213" t="s">
        <v>0</v>
      </c>
      <c r="N66" s="668"/>
      <c r="O66" s="199" t="str">
        <f t="shared" ref="O66:O67" si="136">IF(ISERROR(SEARCH("Pas de NM possible",P66)),"","oui")</f>
        <v>oui</v>
      </c>
      <c r="P66" s="183" t="s">
        <v>149</v>
      </c>
      <c r="Q66" s="447" t="s">
        <v>763</v>
      </c>
      <c r="R66" s="115"/>
      <c r="S66" s="145"/>
      <c r="T66" s="116">
        <f t="shared" si="115"/>
        <v>3</v>
      </c>
      <c r="U66" s="116">
        <f t="shared" si="116"/>
        <v>1</v>
      </c>
      <c r="V66" s="116">
        <f t="shared" si="117"/>
        <v>3</v>
      </c>
      <c r="W66" s="116"/>
      <c r="X66" s="116">
        <f t="shared" si="118"/>
        <v>0</v>
      </c>
      <c r="Y66" s="116"/>
      <c r="Z66" s="116">
        <f t="shared" si="119"/>
        <v>3</v>
      </c>
      <c r="AA66" s="116"/>
      <c r="AB66" s="117"/>
      <c r="AC66" s="117"/>
      <c r="AD66" s="118" t="str">
        <f t="shared" si="120"/>
        <v/>
      </c>
      <c r="AE66" s="118"/>
      <c r="AF66" s="118" t="str">
        <f t="shared" si="121"/>
        <v/>
      </c>
      <c r="AG66" s="118"/>
      <c r="AH66" s="118" t="str">
        <f t="shared" si="122"/>
        <v/>
      </c>
      <c r="AI66" s="119"/>
      <c r="AJ66" s="120"/>
      <c r="AK66" s="118"/>
      <c r="AL66" s="118">
        <f t="shared" si="123"/>
        <v>3</v>
      </c>
      <c r="AM66" s="118"/>
      <c r="AN66" s="118">
        <f t="shared" si="124"/>
        <v>0</v>
      </c>
      <c r="AO66" s="118"/>
      <c r="AP66" s="118">
        <f t="shared" si="125"/>
        <v>3</v>
      </c>
      <c r="AQ66" s="119"/>
      <c r="AR66" s="120"/>
      <c r="AS66" s="118"/>
      <c r="AT66" s="118" t="str">
        <f t="shared" si="126"/>
        <v/>
      </c>
      <c r="AU66" s="118"/>
      <c r="AV66" s="118" t="str">
        <f t="shared" si="127"/>
        <v/>
      </c>
      <c r="AW66" s="118"/>
      <c r="AX66" s="118" t="str">
        <f t="shared" si="128"/>
        <v/>
      </c>
      <c r="AY66" s="119"/>
      <c r="AZ66" s="120"/>
      <c r="BA66" s="118"/>
      <c r="BB66" s="118" t="str">
        <f t="shared" si="129"/>
        <v/>
      </c>
      <c r="BC66" s="118"/>
      <c r="BD66" s="118" t="str">
        <f t="shared" si="130"/>
        <v/>
      </c>
      <c r="BE66" s="118"/>
      <c r="BF66" s="118" t="str">
        <f t="shared" si="131"/>
        <v/>
      </c>
      <c r="BG66" s="119"/>
      <c r="BH66" s="120"/>
      <c r="BI66" s="116"/>
      <c r="BJ66" s="118" t="str">
        <f t="shared" si="132"/>
        <v/>
      </c>
      <c r="BK66" s="118"/>
      <c r="BL66" s="118" t="str">
        <f t="shared" si="133"/>
        <v/>
      </c>
      <c r="BM66" s="118"/>
      <c r="BN66" s="118" t="str">
        <f t="shared" si="134"/>
        <v/>
      </c>
      <c r="BO66" s="119"/>
      <c r="BP66" s="120"/>
      <c r="BQ66" s="116"/>
      <c r="BR66" s="118" t="str">
        <f t="shared" si="100"/>
        <v/>
      </c>
      <c r="BS66" s="118"/>
      <c r="BT66" s="118" t="str">
        <f t="shared" si="101"/>
        <v/>
      </c>
      <c r="BU66" s="118"/>
      <c r="BV66" s="118" t="str">
        <f t="shared" si="102"/>
        <v/>
      </c>
      <c r="BW66" s="119"/>
      <c r="BX66" s="120"/>
      <c r="BY66" s="121"/>
      <c r="BZ66" s="118" t="str">
        <f t="shared" si="103"/>
        <v/>
      </c>
      <c r="CA66" s="118"/>
      <c r="CB66" s="118" t="str">
        <f t="shared" si="104"/>
        <v/>
      </c>
      <c r="CC66" s="118"/>
      <c r="CD66" s="118" t="str">
        <f t="shared" si="105"/>
        <v/>
      </c>
      <c r="CE66" s="119"/>
      <c r="CH66" s="118" t="str">
        <f t="shared" si="106"/>
        <v/>
      </c>
      <c r="CI66" s="118"/>
      <c r="CJ66" s="118" t="str">
        <f t="shared" si="107"/>
        <v/>
      </c>
      <c r="CK66" s="118"/>
      <c r="CL66" s="118" t="str">
        <f t="shared" si="108"/>
        <v/>
      </c>
      <c r="CM66" s="119"/>
      <c r="DQ66" s="151"/>
    </row>
    <row r="67" spans="1:121" s="113" customFormat="1" ht="44.25" customHeight="1" x14ac:dyDescent="0.25">
      <c r="A67" s="313"/>
      <c r="B67" s="313" t="s">
        <v>72</v>
      </c>
      <c r="C67" s="320" t="s">
        <v>119</v>
      </c>
      <c r="D67" s="343" t="s">
        <v>144</v>
      </c>
      <c r="E67" s="313"/>
      <c r="F67" s="313">
        <f>VLOOKUP(H67,Feuil1!A$1:B$5,2,0)</f>
        <v>0.35</v>
      </c>
      <c r="G67" s="322">
        <f t="shared" ref="G67" si="137">IF(H67="Information et Communication",1,IF(H67="Savoir-faire Savoir-être",2,IF(H67="Confort et hygiène",3,IF(H67="Qualité de la prestation",5,IF(H67="Développement Durable",4)))))</f>
        <v>2</v>
      </c>
      <c r="H67" s="323" t="s">
        <v>121</v>
      </c>
      <c r="I67" s="333">
        <v>200</v>
      </c>
      <c r="J67" s="663">
        <f>IF(I67&lt;&gt;"",MAX(J$1:J66)+1,"")</f>
        <v>57</v>
      </c>
      <c r="K67" s="185" t="s">
        <v>698</v>
      </c>
      <c r="L67" s="190">
        <v>1</v>
      </c>
      <c r="M67" s="214" t="s">
        <v>0</v>
      </c>
      <c r="N67" s="670"/>
      <c r="O67" s="200" t="str">
        <f t="shared" si="136"/>
        <v/>
      </c>
      <c r="P67" s="185" t="s">
        <v>642</v>
      </c>
      <c r="Q67" s="448" t="s">
        <v>763</v>
      </c>
      <c r="R67" s="115"/>
      <c r="S67" s="145"/>
      <c r="T67" s="116">
        <f t="shared" si="115"/>
        <v>1</v>
      </c>
      <c r="U67" s="116">
        <f t="shared" si="116"/>
        <v>1</v>
      </c>
      <c r="V67" s="116">
        <f t="shared" si="117"/>
        <v>1</v>
      </c>
      <c r="W67" s="116"/>
      <c r="X67" s="116">
        <f t="shared" si="118"/>
        <v>0</v>
      </c>
      <c r="Y67" s="116"/>
      <c r="Z67" s="116">
        <f t="shared" si="119"/>
        <v>1</v>
      </c>
      <c r="AA67" s="116"/>
      <c r="AB67" s="117"/>
      <c r="AC67" s="117"/>
      <c r="AD67" s="118" t="str">
        <f t="shared" si="120"/>
        <v/>
      </c>
      <c r="AE67" s="118"/>
      <c r="AF67" s="118" t="str">
        <f t="shared" si="121"/>
        <v/>
      </c>
      <c r="AG67" s="118"/>
      <c r="AH67" s="118" t="str">
        <f t="shared" si="122"/>
        <v/>
      </c>
      <c r="AI67" s="119"/>
      <c r="AJ67" s="120"/>
      <c r="AK67" s="118"/>
      <c r="AL67" s="118">
        <f t="shared" si="123"/>
        <v>1</v>
      </c>
      <c r="AM67" s="118"/>
      <c r="AN67" s="118">
        <f t="shared" si="124"/>
        <v>0</v>
      </c>
      <c r="AO67" s="118"/>
      <c r="AP67" s="118">
        <f t="shared" si="125"/>
        <v>1</v>
      </c>
      <c r="AQ67" s="119"/>
      <c r="AR67" s="120"/>
      <c r="AS67" s="118"/>
      <c r="AT67" s="118" t="str">
        <f t="shared" si="126"/>
        <v/>
      </c>
      <c r="AU67" s="118"/>
      <c r="AV67" s="118" t="str">
        <f t="shared" si="127"/>
        <v/>
      </c>
      <c r="AW67" s="118"/>
      <c r="AX67" s="118" t="str">
        <f t="shared" si="128"/>
        <v/>
      </c>
      <c r="AY67" s="119"/>
      <c r="AZ67" s="120"/>
      <c r="BA67" s="118"/>
      <c r="BB67" s="118" t="str">
        <f t="shared" si="129"/>
        <v/>
      </c>
      <c r="BC67" s="118"/>
      <c r="BD67" s="118" t="str">
        <f t="shared" si="130"/>
        <v/>
      </c>
      <c r="BE67" s="118"/>
      <c r="BF67" s="118" t="str">
        <f t="shared" si="131"/>
        <v/>
      </c>
      <c r="BG67" s="119"/>
      <c r="BH67" s="120"/>
      <c r="BI67" s="116"/>
      <c r="BJ67" s="118" t="str">
        <f t="shared" si="132"/>
        <v/>
      </c>
      <c r="BK67" s="118"/>
      <c r="BL67" s="118" t="str">
        <f t="shared" si="133"/>
        <v/>
      </c>
      <c r="BM67" s="118"/>
      <c r="BN67" s="118" t="str">
        <f t="shared" si="134"/>
        <v/>
      </c>
      <c r="BO67" s="119"/>
      <c r="BP67" s="120"/>
      <c r="BQ67" s="116"/>
      <c r="BR67" s="118" t="str">
        <f t="shared" si="100"/>
        <v/>
      </c>
      <c r="BS67" s="118"/>
      <c r="BT67" s="118" t="str">
        <f t="shared" si="101"/>
        <v/>
      </c>
      <c r="BU67" s="118"/>
      <c r="BV67" s="118" t="str">
        <f t="shared" si="102"/>
        <v/>
      </c>
      <c r="BW67" s="119"/>
      <c r="BX67" s="120"/>
      <c r="BY67" s="121"/>
      <c r="BZ67" s="118" t="str">
        <f t="shared" si="103"/>
        <v/>
      </c>
      <c r="CA67" s="118"/>
      <c r="CB67" s="118" t="str">
        <f t="shared" si="104"/>
        <v/>
      </c>
      <c r="CC67" s="118"/>
      <c r="CD67" s="118" t="str">
        <f t="shared" si="105"/>
        <v/>
      </c>
      <c r="CE67" s="119"/>
      <c r="CH67" s="118" t="str">
        <f t="shared" si="106"/>
        <v/>
      </c>
      <c r="CI67" s="118"/>
      <c r="CJ67" s="118" t="str">
        <f t="shared" si="107"/>
        <v/>
      </c>
      <c r="CK67" s="118"/>
      <c r="CL67" s="118" t="str">
        <f t="shared" si="108"/>
        <v/>
      </c>
      <c r="CM67" s="119"/>
      <c r="DQ67" s="151"/>
    </row>
    <row r="68" spans="1:121" s="135" customFormat="1" ht="56.25" customHeight="1" x14ac:dyDescent="0.2">
      <c r="A68" s="339"/>
      <c r="B68" s="340"/>
      <c r="C68" s="340"/>
      <c r="D68" s="340"/>
      <c r="E68" s="340"/>
      <c r="F68" s="340"/>
      <c r="G68" s="341"/>
      <c r="H68" s="346"/>
      <c r="I68" s="333"/>
      <c r="J68" s="663" t="str">
        <f>IF(I68&lt;&gt;"",MAX(J$1:J67)+1,"")</f>
        <v/>
      </c>
      <c r="K68" s="479" t="s">
        <v>673</v>
      </c>
      <c r="L68" s="480" t="s">
        <v>44</v>
      </c>
      <c r="M68" s="481" t="s">
        <v>45</v>
      </c>
      <c r="N68" s="726" t="s">
        <v>46</v>
      </c>
      <c r="O68" s="290" t="str">
        <f t="shared" si="0"/>
        <v/>
      </c>
      <c r="P68" s="479" t="s">
        <v>48</v>
      </c>
      <c r="Q68" s="482" t="s">
        <v>488</v>
      </c>
      <c r="R68" s="138"/>
      <c r="S68" s="263"/>
      <c r="T68" s="263"/>
      <c r="U68" s="116"/>
      <c r="V68" s="116"/>
      <c r="W68" s="116">
        <f>SUM(V47:V67)</f>
        <v>40</v>
      </c>
      <c r="X68" s="116"/>
      <c r="Y68" s="116">
        <f>SUM(X47:X67)</f>
        <v>0</v>
      </c>
      <c r="Z68" s="116"/>
      <c r="AA68" s="116">
        <f>SUM(Z47:Z67)</f>
        <v>40</v>
      </c>
      <c r="AB68" s="117">
        <f>W68/AA68</f>
        <v>1</v>
      </c>
      <c r="AC68" s="117"/>
      <c r="AD68" s="118"/>
      <c r="AE68" s="118"/>
      <c r="AF68" s="118"/>
      <c r="AG68" s="118"/>
      <c r="AH68" s="118"/>
      <c r="AI68" s="119"/>
      <c r="AJ68" s="120"/>
      <c r="AK68" s="118"/>
      <c r="AL68" s="118"/>
      <c r="AM68" s="118"/>
      <c r="AN68" s="118"/>
      <c r="AO68" s="118"/>
      <c r="AP68" s="118"/>
      <c r="AQ68" s="119"/>
      <c r="AR68" s="120"/>
      <c r="AS68" s="118"/>
      <c r="AT68" s="118"/>
      <c r="AU68" s="118"/>
      <c r="AV68" s="118"/>
      <c r="AW68" s="118"/>
      <c r="AX68" s="118"/>
      <c r="AY68" s="119"/>
      <c r="AZ68" s="120"/>
      <c r="BA68" s="118"/>
      <c r="BB68" s="118"/>
      <c r="BC68" s="118"/>
      <c r="BD68" s="118"/>
      <c r="BE68" s="118"/>
      <c r="BF68" s="118"/>
      <c r="BG68" s="119"/>
      <c r="BH68" s="120"/>
      <c r="BI68" s="116"/>
      <c r="BJ68" s="118"/>
      <c r="BK68" s="118"/>
      <c r="BL68" s="118"/>
      <c r="BM68" s="118"/>
      <c r="BN68" s="118"/>
      <c r="BO68" s="119"/>
      <c r="BP68" s="120"/>
      <c r="BQ68" s="116"/>
      <c r="BR68" s="118" t="str">
        <f t="shared" si="100"/>
        <v/>
      </c>
      <c r="BS68" s="118"/>
      <c r="BT68" s="118" t="str">
        <f t="shared" si="101"/>
        <v/>
      </c>
      <c r="BU68" s="118"/>
      <c r="BV68" s="118" t="str">
        <f t="shared" si="102"/>
        <v/>
      </c>
      <c r="BW68" s="119"/>
      <c r="BX68" s="120"/>
      <c r="BY68" s="121"/>
      <c r="BZ68" s="118" t="str">
        <f t="shared" si="103"/>
        <v/>
      </c>
      <c r="CA68" s="118"/>
      <c r="CB68" s="118" t="str">
        <f t="shared" si="104"/>
        <v/>
      </c>
      <c r="CC68" s="118"/>
      <c r="CD68" s="118" t="str">
        <f t="shared" si="105"/>
        <v/>
      </c>
      <c r="CE68" s="119"/>
      <c r="CF68" s="113"/>
      <c r="CG68" s="113"/>
      <c r="CH68" s="118" t="str">
        <f t="shared" si="106"/>
        <v/>
      </c>
      <c r="CI68" s="118"/>
      <c r="CJ68" s="118" t="str">
        <f t="shared" si="107"/>
        <v/>
      </c>
      <c r="CK68" s="118"/>
      <c r="CL68" s="118" t="str">
        <f t="shared" si="108"/>
        <v/>
      </c>
      <c r="CM68" s="119"/>
      <c r="CN68" s="113"/>
      <c r="DQ68" s="134" t="str">
        <f>IF(DP68&lt;&gt;"",MAX(DQ$1:DQ67)+1,"")</f>
        <v/>
      </c>
    </row>
    <row r="69" spans="1:121" s="132" customFormat="1" ht="18" customHeight="1" x14ac:dyDescent="0.25">
      <c r="A69" s="312"/>
      <c r="B69" s="313"/>
      <c r="C69" s="313"/>
      <c r="D69" s="313"/>
      <c r="E69" s="313"/>
      <c r="F69" s="313"/>
      <c r="G69" s="322"/>
      <c r="H69" s="323"/>
      <c r="I69" s="342"/>
      <c r="J69" s="663" t="str">
        <f>IF(I69&lt;&gt;"",MAX(J$1:J68)+1,"")</f>
        <v/>
      </c>
      <c r="K69" s="136" t="s">
        <v>150</v>
      </c>
      <c r="L69" s="136"/>
      <c r="M69" s="217"/>
      <c r="N69" s="218"/>
      <c r="O69" s="201" t="str">
        <f t="shared" si="0"/>
        <v/>
      </c>
      <c r="P69" s="140"/>
      <c r="Q69" s="451"/>
      <c r="R69" s="115"/>
      <c r="S69" s="112"/>
      <c r="T69" s="273"/>
      <c r="U69" s="126"/>
      <c r="V69" s="126"/>
      <c r="W69" s="126"/>
      <c r="X69" s="126"/>
      <c r="Y69" s="126"/>
      <c r="Z69" s="126"/>
      <c r="AA69" s="126"/>
      <c r="AB69" s="127"/>
      <c r="AC69" s="127"/>
      <c r="AD69" s="128"/>
      <c r="AE69" s="128"/>
      <c r="AF69" s="128"/>
      <c r="AG69" s="128"/>
      <c r="AH69" s="128"/>
      <c r="AI69" s="129"/>
      <c r="AJ69" s="130"/>
      <c r="AK69" s="128"/>
      <c r="AL69" s="128"/>
      <c r="AM69" s="128"/>
      <c r="AN69" s="128"/>
      <c r="AO69" s="128"/>
      <c r="AP69" s="128"/>
      <c r="AQ69" s="129"/>
      <c r="AR69" s="130"/>
      <c r="AS69" s="128"/>
      <c r="AT69" s="128"/>
      <c r="AU69" s="128"/>
      <c r="AV69" s="128"/>
      <c r="AW69" s="128"/>
      <c r="AX69" s="128"/>
      <c r="AY69" s="129"/>
      <c r="AZ69" s="130"/>
      <c r="BA69" s="128"/>
      <c r="BB69" s="128"/>
      <c r="BC69" s="128"/>
      <c r="BD69" s="128"/>
      <c r="BE69" s="128"/>
      <c r="BF69" s="128"/>
      <c r="BG69" s="129"/>
      <c r="BH69" s="130"/>
      <c r="BI69" s="126"/>
      <c r="BJ69" s="128"/>
      <c r="BK69" s="128"/>
      <c r="BL69" s="128"/>
      <c r="BM69" s="128"/>
      <c r="BN69" s="128"/>
      <c r="BO69" s="129"/>
      <c r="BP69" s="130"/>
      <c r="BQ69" s="126"/>
      <c r="BR69" s="128" t="str">
        <f t="shared" si="100"/>
        <v/>
      </c>
      <c r="BS69" s="128"/>
      <c r="BT69" s="128" t="str">
        <f t="shared" si="101"/>
        <v/>
      </c>
      <c r="BU69" s="128"/>
      <c r="BV69" s="128" t="str">
        <f t="shared" si="102"/>
        <v/>
      </c>
      <c r="BW69" s="129"/>
      <c r="BX69" s="130"/>
      <c r="BY69" s="131"/>
      <c r="BZ69" s="128" t="str">
        <f t="shared" si="103"/>
        <v/>
      </c>
      <c r="CA69" s="128"/>
      <c r="CB69" s="128" t="str">
        <f t="shared" si="104"/>
        <v/>
      </c>
      <c r="CC69" s="128"/>
      <c r="CD69" s="128" t="str">
        <f t="shared" si="105"/>
        <v/>
      </c>
      <c r="CE69" s="129"/>
      <c r="CH69" s="128" t="str">
        <f t="shared" si="106"/>
        <v/>
      </c>
      <c r="CI69" s="128"/>
      <c r="CJ69" s="128" t="str">
        <f t="shared" si="107"/>
        <v/>
      </c>
      <c r="CK69" s="128"/>
      <c r="CL69" s="128" t="str">
        <f t="shared" si="108"/>
        <v/>
      </c>
      <c r="CM69" s="129"/>
      <c r="DQ69" s="124" t="str">
        <f>IF(DP69&lt;&gt;"",MAX(DQ$1:DQ68)+1,"")</f>
        <v/>
      </c>
    </row>
    <row r="70" spans="1:121" s="113" customFormat="1" ht="53.25" customHeight="1" x14ac:dyDescent="0.25">
      <c r="A70" s="312"/>
      <c r="B70" s="313" t="s">
        <v>72</v>
      </c>
      <c r="C70" s="347" t="s">
        <v>153</v>
      </c>
      <c r="D70" s="343" t="str">
        <f>$K$69</f>
        <v>L'accès au site</v>
      </c>
      <c r="E70" s="313"/>
      <c r="F70" s="313">
        <f>VLOOKUP(H70,Feuil1!A$1:B$5,2,0)</f>
        <v>0.1</v>
      </c>
      <c r="G70" s="322">
        <f t="shared" si="10"/>
        <v>1</v>
      </c>
      <c r="H70" s="323" t="s">
        <v>74</v>
      </c>
      <c r="I70" s="324">
        <v>11</v>
      </c>
      <c r="J70" s="663">
        <f>IF(I70&lt;&gt;"",MAX(J$1:J69)+1,"")</f>
        <v>58</v>
      </c>
      <c r="K70" s="401" t="s">
        <v>594</v>
      </c>
      <c r="L70" s="402">
        <v>1</v>
      </c>
      <c r="M70" s="403" t="s">
        <v>0</v>
      </c>
      <c r="N70" s="679"/>
      <c r="O70" s="404" t="str">
        <f t="shared" si="0"/>
        <v/>
      </c>
      <c r="P70" s="401" t="s">
        <v>151</v>
      </c>
      <c r="Q70" s="446" t="s">
        <v>763</v>
      </c>
      <c r="R70" s="115"/>
      <c r="S70" s="145"/>
      <c r="T70" s="116">
        <f t="shared" ref="T70:T71" si="138">L70</f>
        <v>1</v>
      </c>
      <c r="U70" s="116">
        <f t="shared" ref="U70:U71" si="139">IF(M70="OUI",1,IF(M70="NON",0,IF(M70="Non Mesuré","",0)))</f>
        <v>1</v>
      </c>
      <c r="V70" s="116">
        <f t="shared" ref="V70:V71" si="140">IF(M70&lt;&gt;"Non Mesuré",T70*U70,"")</f>
        <v>1</v>
      </c>
      <c r="W70" s="116"/>
      <c r="X70" s="116">
        <f t="shared" ref="X70:X71" si="141">IF(M70="Non Mesuré",T70,0)</f>
        <v>0</v>
      </c>
      <c r="Y70" s="116"/>
      <c r="Z70" s="116">
        <f t="shared" ref="Z70:Z71" si="142">T70-X70</f>
        <v>1</v>
      </c>
      <c r="AA70" s="116"/>
      <c r="AB70" s="117"/>
      <c r="AC70" s="117"/>
      <c r="AD70" s="118">
        <f>IF(G70=1,V70,"")</f>
        <v>1</v>
      </c>
      <c r="AE70" s="118"/>
      <c r="AF70" s="118">
        <f>IF(G70=1,X70,"")</f>
        <v>0</v>
      </c>
      <c r="AG70" s="118"/>
      <c r="AH70" s="118">
        <f>IF(G70=1,Z70,"")</f>
        <v>1</v>
      </c>
      <c r="AI70" s="119"/>
      <c r="AJ70" s="120"/>
      <c r="AK70" s="118"/>
      <c r="AL70" s="118" t="str">
        <f>IF(G70=2,V70,"")</f>
        <v/>
      </c>
      <c r="AM70" s="118"/>
      <c r="AN70" s="118" t="str">
        <f>IF(G70=2,X70,"")</f>
        <v/>
      </c>
      <c r="AO70" s="118"/>
      <c r="AP70" s="118" t="str">
        <f>IF(G70=2,Z70,"")</f>
        <v/>
      </c>
      <c r="AQ70" s="119"/>
      <c r="AR70" s="120"/>
      <c r="AS70" s="118"/>
      <c r="AT70" s="118" t="str">
        <f>IF(G70=3,V70,"")</f>
        <v/>
      </c>
      <c r="AU70" s="118"/>
      <c r="AV70" s="118" t="str">
        <f>IF(G70=3,X70,"")</f>
        <v/>
      </c>
      <c r="AW70" s="118"/>
      <c r="AX70" s="118" t="str">
        <f>IF(G70=3,Z70,"")</f>
        <v/>
      </c>
      <c r="AY70" s="119"/>
      <c r="AZ70" s="120"/>
      <c r="BA70" s="118"/>
      <c r="BB70" s="118" t="str">
        <f>IF(G70=4,V70,"")</f>
        <v/>
      </c>
      <c r="BC70" s="118"/>
      <c r="BD70" s="118" t="str">
        <f>IF(G70=4,X70,"")</f>
        <v/>
      </c>
      <c r="BE70" s="118"/>
      <c r="BF70" s="118" t="str">
        <f>IF(G70=4,Z70,"")</f>
        <v/>
      </c>
      <c r="BG70" s="119"/>
      <c r="BH70" s="120"/>
      <c r="BI70" s="116"/>
      <c r="BJ70" s="118" t="str">
        <f>IF(G70=5,V70,"")</f>
        <v/>
      </c>
      <c r="BK70" s="118"/>
      <c r="BL70" s="118" t="str">
        <f>IF(G70=5,X70,"")</f>
        <v/>
      </c>
      <c r="BM70" s="118"/>
      <c r="BN70" s="118" t="str">
        <f>IF(G70=5,Z70,"")</f>
        <v/>
      </c>
      <c r="BO70" s="119"/>
      <c r="BP70" s="120"/>
      <c r="BQ70" s="116"/>
      <c r="BR70" s="118" t="str">
        <f t="shared" si="100"/>
        <v/>
      </c>
      <c r="BS70" s="118"/>
      <c r="BT70" s="118" t="str">
        <f t="shared" si="101"/>
        <v/>
      </c>
      <c r="BU70" s="118"/>
      <c r="BV70" s="118" t="str">
        <f t="shared" si="102"/>
        <v/>
      </c>
      <c r="BW70" s="119"/>
      <c r="BX70" s="120"/>
      <c r="BY70" s="121"/>
      <c r="BZ70" s="118" t="str">
        <f t="shared" si="103"/>
        <v/>
      </c>
      <c r="CA70" s="118"/>
      <c r="CB70" s="118" t="str">
        <f t="shared" si="104"/>
        <v/>
      </c>
      <c r="CC70" s="118"/>
      <c r="CD70" s="118" t="str">
        <f t="shared" si="105"/>
        <v/>
      </c>
      <c r="CE70" s="119"/>
      <c r="CH70" s="118" t="str">
        <f t="shared" si="106"/>
        <v/>
      </c>
      <c r="CI70" s="118"/>
      <c r="CJ70" s="118" t="str">
        <f t="shared" si="107"/>
        <v/>
      </c>
      <c r="CK70" s="118"/>
      <c r="CL70" s="118" t="str">
        <f t="shared" si="108"/>
        <v/>
      </c>
      <c r="CM70" s="119"/>
      <c r="DQ70" s="134" t="str">
        <f>IF(DP70&lt;&gt;"",MAX(DQ$1:DQ69)+1,"")</f>
        <v/>
      </c>
    </row>
    <row r="71" spans="1:121" s="113" customFormat="1" ht="48" customHeight="1" x14ac:dyDescent="0.25">
      <c r="A71" s="312"/>
      <c r="B71" s="313" t="s">
        <v>72</v>
      </c>
      <c r="C71" s="347" t="s">
        <v>153</v>
      </c>
      <c r="D71" s="343" t="str">
        <f>$K$69</f>
        <v>L'accès au site</v>
      </c>
      <c r="E71" s="313"/>
      <c r="F71" s="313">
        <f>VLOOKUP(H71,Feuil1!A$1:B$5,2,0)</f>
        <v>0.1</v>
      </c>
      <c r="G71" s="322">
        <f t="shared" si="10"/>
        <v>1</v>
      </c>
      <c r="H71" s="323" t="s">
        <v>74</v>
      </c>
      <c r="I71" s="324">
        <v>11</v>
      </c>
      <c r="J71" s="663">
        <f>IF(I71&lt;&gt;"",MAX(J$1:J70)+1,"")</f>
        <v>59</v>
      </c>
      <c r="K71" s="185" t="s">
        <v>152</v>
      </c>
      <c r="L71" s="184">
        <v>3</v>
      </c>
      <c r="M71" s="214" t="s">
        <v>0</v>
      </c>
      <c r="N71" s="670"/>
      <c r="O71" s="200" t="str">
        <f t="shared" si="0"/>
        <v>oui</v>
      </c>
      <c r="P71" s="185" t="s">
        <v>484</v>
      </c>
      <c r="Q71" s="448" t="s">
        <v>763</v>
      </c>
      <c r="R71" s="115"/>
      <c r="S71" s="145"/>
      <c r="T71" s="116">
        <f t="shared" si="138"/>
        <v>3</v>
      </c>
      <c r="U71" s="116">
        <f t="shared" si="139"/>
        <v>1</v>
      </c>
      <c r="V71" s="116">
        <f t="shared" si="140"/>
        <v>3</v>
      </c>
      <c r="W71" s="116"/>
      <c r="X71" s="116">
        <f t="shared" si="141"/>
        <v>0</v>
      </c>
      <c r="Y71" s="116"/>
      <c r="Z71" s="116">
        <f t="shared" si="142"/>
        <v>3</v>
      </c>
      <c r="AA71" s="116"/>
      <c r="AB71" s="117"/>
      <c r="AC71" s="117"/>
      <c r="AD71" s="118">
        <f>IF(G71=1,V71,"")</f>
        <v>3</v>
      </c>
      <c r="AE71" s="118"/>
      <c r="AF71" s="118">
        <f>IF(G71=1,X71,"")</f>
        <v>0</v>
      </c>
      <c r="AG71" s="118"/>
      <c r="AH71" s="118">
        <f>IF(G71=1,Z71,"")</f>
        <v>3</v>
      </c>
      <c r="AI71" s="119"/>
      <c r="AJ71" s="120"/>
      <c r="AK71" s="118"/>
      <c r="AL71" s="118" t="str">
        <f>IF(G71=2,V71,"")</f>
        <v/>
      </c>
      <c r="AM71" s="118"/>
      <c r="AN71" s="118" t="str">
        <f>IF(G71=2,X71,"")</f>
        <v/>
      </c>
      <c r="AO71" s="118"/>
      <c r="AP71" s="118" t="str">
        <f>IF(G71=2,Z71,"")</f>
        <v/>
      </c>
      <c r="AQ71" s="119"/>
      <c r="AR71" s="120"/>
      <c r="AS71" s="118"/>
      <c r="AT71" s="118" t="str">
        <f>IF(G71=3,V71,"")</f>
        <v/>
      </c>
      <c r="AU71" s="118"/>
      <c r="AV71" s="118" t="str">
        <f>IF(G71=3,X71,"")</f>
        <v/>
      </c>
      <c r="AW71" s="118"/>
      <c r="AX71" s="118" t="str">
        <f>IF(G71=3,Z71,"")</f>
        <v/>
      </c>
      <c r="AY71" s="119"/>
      <c r="AZ71" s="120"/>
      <c r="BA71" s="118"/>
      <c r="BB71" s="118" t="str">
        <f>IF(G71=4,V71,"")</f>
        <v/>
      </c>
      <c r="BC71" s="118"/>
      <c r="BD71" s="118" t="str">
        <f>IF(G71=4,X71,"")</f>
        <v/>
      </c>
      <c r="BE71" s="118"/>
      <c r="BF71" s="118" t="str">
        <f>IF(G71=4,Z71,"")</f>
        <v/>
      </c>
      <c r="BG71" s="119"/>
      <c r="BH71" s="120"/>
      <c r="BI71" s="116"/>
      <c r="BJ71" s="118" t="str">
        <f>IF(G71=5,V71,"")</f>
        <v/>
      </c>
      <c r="BK71" s="118"/>
      <c r="BL71" s="118" t="str">
        <f>IF(G71=5,X71,"")</f>
        <v/>
      </c>
      <c r="BM71" s="118"/>
      <c r="BN71" s="118" t="str">
        <f>IF(G71=5,Z71,"")</f>
        <v/>
      </c>
      <c r="BO71" s="119"/>
      <c r="BP71" s="120"/>
      <c r="BQ71" s="116"/>
      <c r="BR71" s="118" t="str">
        <f t="shared" si="100"/>
        <v/>
      </c>
      <c r="BS71" s="118"/>
      <c r="BT71" s="118" t="str">
        <f t="shared" si="101"/>
        <v/>
      </c>
      <c r="BU71" s="118"/>
      <c r="BV71" s="118" t="str">
        <f t="shared" si="102"/>
        <v/>
      </c>
      <c r="BW71" s="119"/>
      <c r="BX71" s="120"/>
      <c r="BY71" s="121"/>
      <c r="BZ71" s="118" t="str">
        <f t="shared" si="103"/>
        <v/>
      </c>
      <c r="CA71" s="118"/>
      <c r="CB71" s="118" t="str">
        <f t="shared" si="104"/>
        <v/>
      </c>
      <c r="CC71" s="118"/>
      <c r="CD71" s="118" t="str">
        <f t="shared" si="105"/>
        <v/>
      </c>
      <c r="CE71" s="119"/>
      <c r="CH71" s="118" t="str">
        <f t="shared" si="106"/>
        <v/>
      </c>
      <c r="CI71" s="118"/>
      <c r="CJ71" s="118" t="str">
        <f t="shared" si="107"/>
        <v/>
      </c>
      <c r="CK71" s="118"/>
      <c r="CL71" s="118" t="str">
        <f t="shared" si="108"/>
        <v/>
      </c>
      <c r="CM71" s="119"/>
      <c r="DQ71" s="134" t="str">
        <f>IF(DP71&lt;&gt;"",MAX(DQ$1:DQ70)+1,"")</f>
        <v/>
      </c>
    </row>
    <row r="72" spans="1:121" s="132" customFormat="1" ht="18" customHeight="1" x14ac:dyDescent="0.25">
      <c r="A72" s="312"/>
      <c r="B72" s="313"/>
      <c r="C72" s="347"/>
      <c r="D72" s="343"/>
      <c r="E72" s="313"/>
      <c r="F72" s="313"/>
      <c r="G72" s="322"/>
      <c r="H72" s="323"/>
      <c r="I72" s="342"/>
      <c r="J72" s="663" t="str">
        <f>IF(I72&lt;&gt;"",MAX(J$1:J71)+1,"")</f>
        <v/>
      </c>
      <c r="K72" s="136" t="s">
        <v>641</v>
      </c>
      <c r="L72" s="136"/>
      <c r="M72" s="217"/>
      <c r="N72" s="218"/>
      <c r="O72" s="201" t="str">
        <f t="shared" si="0"/>
        <v/>
      </c>
      <c r="P72" s="140"/>
      <c r="Q72" s="451"/>
      <c r="R72" s="115"/>
      <c r="S72" s="112"/>
      <c r="T72" s="273"/>
      <c r="U72" s="126"/>
      <c r="V72" s="126"/>
      <c r="W72" s="126"/>
      <c r="X72" s="126"/>
      <c r="Y72" s="126"/>
      <c r="Z72" s="126"/>
      <c r="AA72" s="126"/>
      <c r="AB72" s="127"/>
      <c r="AC72" s="127"/>
      <c r="AD72" s="128"/>
      <c r="AE72" s="128"/>
      <c r="AF72" s="128"/>
      <c r="AG72" s="128"/>
      <c r="AH72" s="128"/>
      <c r="AI72" s="129"/>
      <c r="AJ72" s="130"/>
      <c r="AK72" s="128"/>
      <c r="AL72" s="128"/>
      <c r="AM72" s="128"/>
      <c r="AN72" s="128"/>
      <c r="AO72" s="128"/>
      <c r="AP72" s="128"/>
      <c r="AQ72" s="129"/>
      <c r="AR72" s="130"/>
      <c r="AS72" s="128"/>
      <c r="AT72" s="128"/>
      <c r="AU72" s="128"/>
      <c r="AV72" s="128"/>
      <c r="AW72" s="128"/>
      <c r="AX72" s="128"/>
      <c r="AY72" s="129"/>
      <c r="AZ72" s="130"/>
      <c r="BA72" s="128"/>
      <c r="BB72" s="128"/>
      <c r="BC72" s="128"/>
      <c r="BD72" s="128"/>
      <c r="BE72" s="128"/>
      <c r="BF72" s="128"/>
      <c r="BG72" s="129"/>
      <c r="BH72" s="130"/>
      <c r="BI72" s="126"/>
      <c r="BJ72" s="128"/>
      <c r="BK72" s="128"/>
      <c r="BL72" s="128"/>
      <c r="BM72" s="128"/>
      <c r="BN72" s="128"/>
      <c r="BO72" s="129"/>
      <c r="BP72" s="130"/>
      <c r="BQ72" s="126"/>
      <c r="BR72" s="128" t="str">
        <f t="shared" si="100"/>
        <v/>
      </c>
      <c r="BS72" s="128"/>
      <c r="BT72" s="128" t="str">
        <f t="shared" si="101"/>
        <v/>
      </c>
      <c r="BU72" s="128"/>
      <c r="BV72" s="128" t="str">
        <f t="shared" si="102"/>
        <v/>
      </c>
      <c r="BW72" s="129"/>
      <c r="BX72" s="130"/>
      <c r="BY72" s="131"/>
      <c r="BZ72" s="128" t="str">
        <f t="shared" si="103"/>
        <v/>
      </c>
      <c r="CA72" s="128"/>
      <c r="CB72" s="128" t="str">
        <f t="shared" si="104"/>
        <v/>
      </c>
      <c r="CC72" s="128"/>
      <c r="CD72" s="128" t="str">
        <f t="shared" si="105"/>
        <v/>
      </c>
      <c r="CE72" s="129"/>
      <c r="CH72" s="128" t="str">
        <f t="shared" si="106"/>
        <v/>
      </c>
      <c r="CI72" s="128"/>
      <c r="CJ72" s="128" t="str">
        <f t="shared" si="107"/>
        <v/>
      </c>
      <c r="CK72" s="128"/>
      <c r="CL72" s="128" t="str">
        <f t="shared" si="108"/>
        <v/>
      </c>
      <c r="CM72" s="129"/>
      <c r="DQ72" s="124" t="str">
        <f>IF(DP72&lt;&gt;"",MAX(DQ$1:DQ71)+1,"")</f>
        <v/>
      </c>
    </row>
    <row r="73" spans="1:121" s="135" customFormat="1" ht="49.5" customHeight="1" x14ac:dyDescent="0.25">
      <c r="A73" s="339">
        <v>31</v>
      </c>
      <c r="B73" s="313" t="s">
        <v>72</v>
      </c>
      <c r="C73" s="347" t="s">
        <v>153</v>
      </c>
      <c r="D73" s="343" t="s">
        <v>641</v>
      </c>
      <c r="E73" s="313"/>
      <c r="F73" s="313">
        <f>VLOOKUP(H73,Feuil1!A$1:B$5,2,0)</f>
        <v>0.25</v>
      </c>
      <c r="G73" s="322">
        <f t="shared" si="10"/>
        <v>3</v>
      </c>
      <c r="H73" s="318" t="s">
        <v>154</v>
      </c>
      <c r="I73" s="324">
        <v>13</v>
      </c>
      <c r="J73" s="663">
        <f>IF(I73&lt;&gt;"",MAX(J$1:J72)+1,"")</f>
        <v>60</v>
      </c>
      <c r="K73" s="401" t="s">
        <v>155</v>
      </c>
      <c r="L73" s="402">
        <v>3</v>
      </c>
      <c r="M73" s="403" t="s">
        <v>87</v>
      </c>
      <c r="N73" s="679"/>
      <c r="O73" s="404" t="str">
        <f t="shared" si="0"/>
        <v>oui</v>
      </c>
      <c r="P73" s="401" t="s">
        <v>899</v>
      </c>
      <c r="Q73" s="446" t="s">
        <v>763</v>
      </c>
      <c r="R73" s="138"/>
      <c r="S73" s="263"/>
      <c r="T73" s="263">
        <f t="shared" ref="T73:T74" si="143">L73</f>
        <v>3</v>
      </c>
      <c r="U73" s="116">
        <f t="shared" ref="U73:U74" si="144">IF(M73="Très Satisfaisant",1,IF(M73="Satisfaisant",0.75,IF(M73="Insatisfaisant",0.25,IF(M73="Très Insatisfaisant",0,IF(M73="Non Mesuré","",0)))))</f>
        <v>1</v>
      </c>
      <c r="V73" s="116">
        <f t="shared" ref="V73:V74" si="145">IF(M73&lt;&gt;"Non Mesuré",T73*U73,"")</f>
        <v>3</v>
      </c>
      <c r="W73" s="116"/>
      <c r="X73" s="116">
        <f t="shared" ref="X73:X74" si="146">IF(M73="Non Mesuré",T73,0)</f>
        <v>0</v>
      </c>
      <c r="Y73" s="116"/>
      <c r="Z73" s="116">
        <f t="shared" ref="Z73:Z74" si="147">T73-X73</f>
        <v>3</v>
      </c>
      <c r="AA73" s="116"/>
      <c r="AB73" s="117"/>
      <c r="AC73" s="117"/>
      <c r="AD73" s="118" t="str">
        <f t="shared" ref="AD73:AD81" si="148">IF(G73=1,V73,"")</f>
        <v/>
      </c>
      <c r="AE73" s="118"/>
      <c r="AF73" s="118" t="str">
        <f t="shared" ref="AF73:AF81" si="149">IF(G73=1,X73,"")</f>
        <v/>
      </c>
      <c r="AG73" s="118"/>
      <c r="AH73" s="118" t="str">
        <f t="shared" ref="AH73:AH81" si="150">IF(G73=1,Z73,"")</f>
        <v/>
      </c>
      <c r="AI73" s="119"/>
      <c r="AJ73" s="120"/>
      <c r="AK73" s="118"/>
      <c r="AL73" s="118" t="str">
        <f t="shared" ref="AL73:AL81" si="151">IF(G73=2,V73,"")</f>
        <v/>
      </c>
      <c r="AM73" s="118"/>
      <c r="AN73" s="118" t="str">
        <f t="shared" ref="AN73:AN81" si="152">IF(G73=2,X73,"")</f>
        <v/>
      </c>
      <c r="AO73" s="118"/>
      <c r="AP73" s="118" t="str">
        <f t="shared" ref="AP73:AP81" si="153">IF(G73=2,Z73,"")</f>
        <v/>
      </c>
      <c r="AQ73" s="119"/>
      <c r="AR73" s="120"/>
      <c r="AS73" s="118"/>
      <c r="AT73" s="118">
        <f t="shared" ref="AT73:AT81" si="154">IF(G73=3,V73,"")</f>
        <v>3</v>
      </c>
      <c r="AU73" s="118"/>
      <c r="AV73" s="118">
        <f t="shared" ref="AV73:AV81" si="155">IF(G73=3,X73,"")</f>
        <v>0</v>
      </c>
      <c r="AW73" s="118"/>
      <c r="AX73" s="118">
        <f t="shared" ref="AX73:AX81" si="156">IF(G73=3,Z73,"")</f>
        <v>3</v>
      </c>
      <c r="AY73" s="119"/>
      <c r="AZ73" s="120"/>
      <c r="BA73" s="118"/>
      <c r="BB73" s="118" t="str">
        <f t="shared" ref="BB73:BB81" si="157">IF(G73=4,V73,"")</f>
        <v/>
      </c>
      <c r="BC73" s="118"/>
      <c r="BD73" s="118" t="str">
        <f t="shared" ref="BD73:BD81" si="158">IF(G73=4,X73,"")</f>
        <v/>
      </c>
      <c r="BE73" s="118"/>
      <c r="BF73" s="118" t="str">
        <f t="shared" ref="BF73:BF81" si="159">IF(G73=4,Z73,"")</f>
        <v/>
      </c>
      <c r="BG73" s="119"/>
      <c r="BH73" s="120"/>
      <c r="BI73" s="116"/>
      <c r="BJ73" s="118" t="str">
        <f t="shared" ref="BJ73:BJ81" si="160">IF(G73=5,V73,"")</f>
        <v/>
      </c>
      <c r="BK73" s="118"/>
      <c r="BL73" s="118" t="str">
        <f t="shared" ref="BL73:BL81" si="161">IF(G73=5,X73,"")</f>
        <v/>
      </c>
      <c r="BM73" s="118"/>
      <c r="BN73" s="118" t="str">
        <f t="shared" ref="BN73:BN81" si="162">IF(G73=5,Z73,"")</f>
        <v/>
      </c>
      <c r="BO73" s="119"/>
      <c r="BP73" s="120"/>
      <c r="BQ73" s="116"/>
      <c r="BR73" s="118">
        <f t="shared" si="100"/>
        <v>3</v>
      </c>
      <c r="BS73" s="118"/>
      <c r="BT73" s="118">
        <f t="shared" si="101"/>
        <v>0</v>
      </c>
      <c r="BU73" s="118"/>
      <c r="BV73" s="118">
        <f t="shared" si="102"/>
        <v>3</v>
      </c>
      <c r="BW73" s="119"/>
      <c r="BX73" s="120"/>
      <c r="BY73" s="121"/>
      <c r="BZ73" s="118" t="str">
        <f t="shared" si="103"/>
        <v/>
      </c>
      <c r="CA73" s="118"/>
      <c r="CB73" s="118" t="str">
        <f t="shared" si="104"/>
        <v/>
      </c>
      <c r="CC73" s="118"/>
      <c r="CD73" s="118" t="str">
        <f t="shared" si="105"/>
        <v/>
      </c>
      <c r="CE73" s="119"/>
      <c r="CF73" s="113"/>
      <c r="CG73" s="113"/>
      <c r="CH73" s="118" t="str">
        <f t="shared" si="106"/>
        <v/>
      </c>
      <c r="CI73" s="118"/>
      <c r="CJ73" s="118" t="str">
        <f t="shared" si="107"/>
        <v/>
      </c>
      <c r="CK73" s="118"/>
      <c r="CL73" s="118" t="str">
        <f t="shared" si="108"/>
        <v/>
      </c>
      <c r="CM73" s="119"/>
      <c r="CN73" s="113"/>
      <c r="DQ73" s="134" t="str">
        <f>IF(DP73&lt;&gt;"",MAX(DQ$1:DQ72)+1,"")</f>
        <v/>
      </c>
    </row>
    <row r="74" spans="1:121" s="113" customFormat="1" ht="47.25" customHeight="1" x14ac:dyDescent="0.25">
      <c r="A74" s="312">
        <v>32</v>
      </c>
      <c r="B74" s="313" t="s">
        <v>84</v>
      </c>
      <c r="C74" s="347" t="s">
        <v>153</v>
      </c>
      <c r="D74" s="343" t="s">
        <v>641</v>
      </c>
      <c r="E74" s="313"/>
      <c r="F74" s="313">
        <f>VLOOKUP(H74,Feuil1!A$1:B$5,2,0)</f>
        <v>0.25</v>
      </c>
      <c r="G74" s="322">
        <f t="shared" si="10"/>
        <v>3</v>
      </c>
      <c r="H74" s="318" t="s">
        <v>154</v>
      </c>
      <c r="I74" s="324">
        <v>13</v>
      </c>
      <c r="J74" s="663">
        <f>IF(I74&lt;&gt;"",MAX(J$1:J73)+1,"")</f>
        <v>61</v>
      </c>
      <c r="K74" s="183" t="s">
        <v>156</v>
      </c>
      <c r="L74" s="182">
        <v>3</v>
      </c>
      <c r="M74" s="213" t="s">
        <v>87</v>
      </c>
      <c r="N74" s="668"/>
      <c r="O74" s="199" t="str">
        <f t="shared" si="0"/>
        <v>oui</v>
      </c>
      <c r="P74" s="183" t="s">
        <v>900</v>
      </c>
      <c r="Q74" s="447" t="s">
        <v>763</v>
      </c>
      <c r="R74" s="115"/>
      <c r="S74" s="145"/>
      <c r="T74" s="263">
        <f t="shared" si="143"/>
        <v>3</v>
      </c>
      <c r="U74" s="116">
        <f t="shared" si="144"/>
        <v>1</v>
      </c>
      <c r="V74" s="116">
        <f t="shared" si="145"/>
        <v>3</v>
      </c>
      <c r="W74" s="116"/>
      <c r="X74" s="116">
        <f t="shared" si="146"/>
        <v>0</v>
      </c>
      <c r="Y74" s="116"/>
      <c r="Z74" s="116">
        <f t="shared" si="147"/>
        <v>3</v>
      </c>
      <c r="AA74" s="116"/>
      <c r="AB74" s="117"/>
      <c r="AC74" s="117"/>
      <c r="AD74" s="118" t="str">
        <f t="shared" si="148"/>
        <v/>
      </c>
      <c r="AE74" s="118"/>
      <c r="AF74" s="118" t="str">
        <f t="shared" si="149"/>
        <v/>
      </c>
      <c r="AG74" s="118"/>
      <c r="AH74" s="118" t="str">
        <f t="shared" si="150"/>
        <v/>
      </c>
      <c r="AI74" s="119"/>
      <c r="AJ74" s="120"/>
      <c r="AK74" s="118"/>
      <c r="AL74" s="118" t="str">
        <f t="shared" si="151"/>
        <v/>
      </c>
      <c r="AM74" s="118"/>
      <c r="AN74" s="118" t="str">
        <f t="shared" si="152"/>
        <v/>
      </c>
      <c r="AO74" s="118"/>
      <c r="AP74" s="118" t="str">
        <f t="shared" si="153"/>
        <v/>
      </c>
      <c r="AQ74" s="119"/>
      <c r="AR74" s="120"/>
      <c r="AS74" s="118"/>
      <c r="AT74" s="118">
        <f t="shared" si="154"/>
        <v>3</v>
      </c>
      <c r="AU74" s="118"/>
      <c r="AV74" s="118">
        <f t="shared" si="155"/>
        <v>0</v>
      </c>
      <c r="AW74" s="118"/>
      <c r="AX74" s="118">
        <f t="shared" si="156"/>
        <v>3</v>
      </c>
      <c r="AY74" s="119"/>
      <c r="AZ74" s="120"/>
      <c r="BA74" s="118"/>
      <c r="BB74" s="118" t="str">
        <f t="shared" si="157"/>
        <v/>
      </c>
      <c r="BC74" s="118"/>
      <c r="BD74" s="118" t="str">
        <f t="shared" si="158"/>
        <v/>
      </c>
      <c r="BE74" s="118"/>
      <c r="BF74" s="118" t="str">
        <f t="shared" si="159"/>
        <v/>
      </c>
      <c r="BG74" s="119"/>
      <c r="BH74" s="120"/>
      <c r="BI74" s="116"/>
      <c r="BJ74" s="118" t="str">
        <f t="shared" si="160"/>
        <v/>
      </c>
      <c r="BK74" s="118"/>
      <c r="BL74" s="118" t="str">
        <f t="shared" si="161"/>
        <v/>
      </c>
      <c r="BM74" s="118"/>
      <c r="BN74" s="118" t="str">
        <f t="shared" si="162"/>
        <v/>
      </c>
      <c r="BO74" s="119"/>
      <c r="BP74" s="120"/>
      <c r="BQ74" s="116"/>
      <c r="BR74" s="118" t="str">
        <f t="shared" si="100"/>
        <v/>
      </c>
      <c r="BS74" s="118"/>
      <c r="BT74" s="118" t="str">
        <f t="shared" si="101"/>
        <v/>
      </c>
      <c r="BU74" s="118"/>
      <c r="BV74" s="118" t="str">
        <f t="shared" si="102"/>
        <v/>
      </c>
      <c r="BW74" s="119"/>
      <c r="BX74" s="120"/>
      <c r="BY74" s="121"/>
      <c r="BZ74" s="118">
        <f t="shared" si="103"/>
        <v>3</v>
      </c>
      <c r="CA74" s="118"/>
      <c r="CB74" s="118">
        <f t="shared" si="104"/>
        <v>0</v>
      </c>
      <c r="CC74" s="118"/>
      <c r="CD74" s="118">
        <f t="shared" si="105"/>
        <v>3</v>
      </c>
      <c r="CE74" s="119"/>
      <c r="CH74" s="118" t="str">
        <f t="shared" si="106"/>
        <v/>
      </c>
      <c r="CI74" s="118"/>
      <c r="CJ74" s="118" t="str">
        <f t="shared" si="107"/>
        <v/>
      </c>
      <c r="CK74" s="118"/>
      <c r="CL74" s="118" t="str">
        <f t="shared" si="108"/>
        <v/>
      </c>
      <c r="CM74" s="119"/>
      <c r="DQ74" s="134" t="str">
        <f>IF(DP74&lt;&gt;"",MAX(DQ$1:DQ73)+1,"")</f>
        <v/>
      </c>
    </row>
    <row r="75" spans="1:121" s="113" customFormat="1" ht="39" customHeight="1" x14ac:dyDescent="0.25">
      <c r="A75" s="312"/>
      <c r="B75" s="313" t="s">
        <v>72</v>
      </c>
      <c r="C75" s="347" t="s">
        <v>153</v>
      </c>
      <c r="D75" s="343" t="s">
        <v>641</v>
      </c>
      <c r="E75" s="313"/>
      <c r="F75" s="313">
        <f>VLOOKUP(H75,Feuil1!A$1:B$5,2,0)</f>
        <v>0.1</v>
      </c>
      <c r="G75" s="322">
        <f t="shared" ref="G75" si="163">IF(H75="Information et Communication",1,IF(H75="Savoir-faire Savoir-être",2,IF(H75="Confort et hygiène",3,IF(H75="Qualité de la prestation",5,IF(H75="Développement Durable",4)))))</f>
        <v>1</v>
      </c>
      <c r="H75" s="323" t="s">
        <v>74</v>
      </c>
      <c r="I75" s="324">
        <v>13</v>
      </c>
      <c r="J75" s="663">
        <f>IF(I75&lt;&gt;"",MAX(J$1:J74)+1,"")</f>
        <v>62</v>
      </c>
      <c r="K75" s="183" t="s">
        <v>158</v>
      </c>
      <c r="L75" s="182">
        <v>1</v>
      </c>
      <c r="M75" s="213" t="s">
        <v>0</v>
      </c>
      <c r="N75" s="668"/>
      <c r="O75" s="199" t="str">
        <f t="shared" si="0"/>
        <v/>
      </c>
      <c r="P75" s="183" t="s">
        <v>540</v>
      </c>
      <c r="Q75" s="447" t="s">
        <v>763</v>
      </c>
      <c r="R75" s="115"/>
      <c r="S75" s="145"/>
      <c r="T75" s="116">
        <f>L75</f>
        <v>1</v>
      </c>
      <c r="U75" s="116">
        <f>IF(M75="OUI",1,IF(M75="NON",0,IF(M75="Non Mesuré","",0)))</f>
        <v>1</v>
      </c>
      <c r="V75" s="116">
        <f>IF(M75&lt;&gt;"Non Mesuré",T75*U75,"")</f>
        <v>1</v>
      </c>
      <c r="W75" s="116"/>
      <c r="X75" s="116">
        <f>IF(M75="Non Mesuré",T75,0)</f>
        <v>0</v>
      </c>
      <c r="Y75" s="116"/>
      <c r="Z75" s="116">
        <f>T75-X75</f>
        <v>1</v>
      </c>
      <c r="AA75" s="116"/>
      <c r="AB75" s="117"/>
      <c r="AC75" s="117"/>
      <c r="AD75" s="118">
        <f t="shared" si="148"/>
        <v>1</v>
      </c>
      <c r="AE75" s="118"/>
      <c r="AF75" s="118">
        <f t="shared" si="149"/>
        <v>0</v>
      </c>
      <c r="AG75" s="118"/>
      <c r="AH75" s="118">
        <f t="shared" si="150"/>
        <v>1</v>
      </c>
      <c r="AI75" s="119"/>
      <c r="AJ75" s="120"/>
      <c r="AK75" s="118"/>
      <c r="AL75" s="118" t="str">
        <f t="shared" si="151"/>
        <v/>
      </c>
      <c r="AM75" s="118"/>
      <c r="AN75" s="118" t="str">
        <f t="shared" si="152"/>
        <v/>
      </c>
      <c r="AO75" s="118"/>
      <c r="AP75" s="118" t="str">
        <f t="shared" si="153"/>
        <v/>
      </c>
      <c r="AQ75" s="119"/>
      <c r="AR75" s="120"/>
      <c r="AS75" s="118"/>
      <c r="AT75" s="118" t="str">
        <f t="shared" si="154"/>
        <v/>
      </c>
      <c r="AU75" s="118"/>
      <c r="AV75" s="118" t="str">
        <f t="shared" si="155"/>
        <v/>
      </c>
      <c r="AW75" s="118"/>
      <c r="AX75" s="118" t="str">
        <f t="shared" si="156"/>
        <v/>
      </c>
      <c r="AY75" s="119"/>
      <c r="AZ75" s="120"/>
      <c r="BA75" s="118"/>
      <c r="BB75" s="118" t="str">
        <f t="shared" si="157"/>
        <v/>
      </c>
      <c r="BC75" s="118"/>
      <c r="BD75" s="118" t="str">
        <f t="shared" si="158"/>
        <v/>
      </c>
      <c r="BE75" s="118"/>
      <c r="BF75" s="118" t="str">
        <f t="shared" si="159"/>
        <v/>
      </c>
      <c r="BG75" s="119"/>
      <c r="BH75" s="120"/>
      <c r="BI75" s="116"/>
      <c r="BJ75" s="118" t="str">
        <f t="shared" si="160"/>
        <v/>
      </c>
      <c r="BK75" s="118"/>
      <c r="BL75" s="118" t="str">
        <f t="shared" si="161"/>
        <v/>
      </c>
      <c r="BM75" s="118"/>
      <c r="BN75" s="118" t="str">
        <f t="shared" si="162"/>
        <v/>
      </c>
      <c r="BO75" s="119"/>
      <c r="BP75" s="120"/>
      <c r="BQ75" s="116"/>
      <c r="BR75" s="118" t="str">
        <f t="shared" si="100"/>
        <v/>
      </c>
      <c r="BS75" s="118"/>
      <c r="BT75" s="118" t="str">
        <f t="shared" si="101"/>
        <v/>
      </c>
      <c r="BU75" s="118"/>
      <c r="BV75" s="118" t="str">
        <f t="shared" si="102"/>
        <v/>
      </c>
      <c r="BW75" s="119"/>
      <c r="BX75" s="120"/>
      <c r="BY75" s="121"/>
      <c r="BZ75" s="118" t="str">
        <f t="shared" si="103"/>
        <v/>
      </c>
      <c r="CA75" s="118"/>
      <c r="CB75" s="118" t="str">
        <f t="shared" si="104"/>
        <v/>
      </c>
      <c r="CC75" s="118"/>
      <c r="CD75" s="118" t="str">
        <f t="shared" si="105"/>
        <v/>
      </c>
      <c r="CE75" s="119"/>
      <c r="CH75" s="118" t="str">
        <f t="shared" si="106"/>
        <v/>
      </c>
      <c r="CI75" s="118"/>
      <c r="CJ75" s="118" t="str">
        <f t="shared" si="107"/>
        <v/>
      </c>
      <c r="CK75" s="118"/>
      <c r="CL75" s="118" t="str">
        <f t="shared" si="108"/>
        <v/>
      </c>
      <c r="CM75" s="119"/>
      <c r="DQ75" s="134" t="str">
        <f>IF(DP75&lt;&gt;"",MAX(DQ$1:DQ74)+1,"")</f>
        <v/>
      </c>
    </row>
    <row r="76" spans="1:121" s="113" customFormat="1" ht="63.75" customHeight="1" x14ac:dyDescent="0.25">
      <c r="A76" s="312">
        <v>31</v>
      </c>
      <c r="B76" s="313" t="s">
        <v>72</v>
      </c>
      <c r="C76" s="347" t="s">
        <v>153</v>
      </c>
      <c r="D76" s="343" t="s">
        <v>641</v>
      </c>
      <c r="E76" s="313"/>
      <c r="F76" s="313">
        <f>VLOOKUP(H76,Feuil1!A$1:B$5,2,0)</f>
        <v>0.25</v>
      </c>
      <c r="G76" s="322">
        <f t="shared" si="10"/>
        <v>3</v>
      </c>
      <c r="H76" s="318" t="s">
        <v>154</v>
      </c>
      <c r="I76" s="324">
        <v>13</v>
      </c>
      <c r="J76" s="663">
        <f>IF(I76&lt;&gt;"",MAX(J$1:J75)+1,"")</f>
        <v>63</v>
      </c>
      <c r="K76" s="183" t="s">
        <v>699</v>
      </c>
      <c r="L76" s="182">
        <v>3</v>
      </c>
      <c r="M76" s="213" t="s">
        <v>87</v>
      </c>
      <c r="N76" s="668"/>
      <c r="O76" s="199" t="str">
        <f t="shared" ref="O76:O149" si="164">IF(ISERROR(SEARCH("Pas de NM possible",P76)),"","oui")</f>
        <v>oui</v>
      </c>
      <c r="P76" s="183" t="s">
        <v>534</v>
      </c>
      <c r="Q76" s="447" t="s">
        <v>763</v>
      </c>
      <c r="R76" s="115"/>
      <c r="S76" s="145"/>
      <c r="T76" s="263">
        <f t="shared" ref="T76:T77" si="165">L76</f>
        <v>3</v>
      </c>
      <c r="U76" s="116">
        <f t="shared" ref="U76:U77" si="166">IF(M76="Très Satisfaisant",1,IF(M76="Satisfaisant",0.75,IF(M76="Insatisfaisant",0.25,IF(M76="Très Insatisfaisant",0,IF(M76="Non Mesuré","",0)))))</f>
        <v>1</v>
      </c>
      <c r="V76" s="116">
        <f t="shared" ref="V76:V77" si="167">IF(M76&lt;&gt;"Non Mesuré",T76*U76,"")</f>
        <v>3</v>
      </c>
      <c r="W76" s="116"/>
      <c r="X76" s="116">
        <f t="shared" ref="X76:X77" si="168">IF(M76="Non Mesuré",T76,0)</f>
        <v>0</v>
      </c>
      <c r="Y76" s="116"/>
      <c r="Z76" s="116">
        <f t="shared" ref="Z76:Z77" si="169">T76-X76</f>
        <v>3</v>
      </c>
      <c r="AA76" s="116"/>
      <c r="AB76" s="117"/>
      <c r="AC76" s="117"/>
      <c r="AD76" s="118" t="str">
        <f t="shared" si="148"/>
        <v/>
      </c>
      <c r="AE76" s="118"/>
      <c r="AF76" s="118" t="str">
        <f t="shared" si="149"/>
        <v/>
      </c>
      <c r="AG76" s="118"/>
      <c r="AH76" s="118" t="str">
        <f t="shared" si="150"/>
        <v/>
      </c>
      <c r="AI76" s="119"/>
      <c r="AJ76" s="120"/>
      <c r="AK76" s="118"/>
      <c r="AL76" s="118" t="str">
        <f t="shared" si="151"/>
        <v/>
      </c>
      <c r="AM76" s="118"/>
      <c r="AN76" s="118" t="str">
        <f t="shared" si="152"/>
        <v/>
      </c>
      <c r="AO76" s="118"/>
      <c r="AP76" s="118" t="str">
        <f t="shared" si="153"/>
        <v/>
      </c>
      <c r="AQ76" s="119"/>
      <c r="AR76" s="120"/>
      <c r="AS76" s="118"/>
      <c r="AT76" s="118">
        <f t="shared" si="154"/>
        <v>3</v>
      </c>
      <c r="AU76" s="118"/>
      <c r="AV76" s="118">
        <f t="shared" si="155"/>
        <v>0</v>
      </c>
      <c r="AW76" s="118"/>
      <c r="AX76" s="118">
        <f t="shared" si="156"/>
        <v>3</v>
      </c>
      <c r="AY76" s="119"/>
      <c r="AZ76" s="120"/>
      <c r="BA76" s="118"/>
      <c r="BB76" s="118" t="str">
        <f t="shared" si="157"/>
        <v/>
      </c>
      <c r="BC76" s="118"/>
      <c r="BD76" s="118" t="str">
        <f t="shared" si="158"/>
        <v/>
      </c>
      <c r="BE76" s="118"/>
      <c r="BF76" s="118" t="str">
        <f t="shared" si="159"/>
        <v/>
      </c>
      <c r="BG76" s="119"/>
      <c r="BH76" s="120"/>
      <c r="BI76" s="116"/>
      <c r="BJ76" s="118" t="str">
        <f t="shared" si="160"/>
        <v/>
      </c>
      <c r="BK76" s="118"/>
      <c r="BL76" s="118" t="str">
        <f t="shared" si="161"/>
        <v/>
      </c>
      <c r="BM76" s="118"/>
      <c r="BN76" s="118" t="str">
        <f t="shared" si="162"/>
        <v/>
      </c>
      <c r="BO76" s="119"/>
      <c r="BP76" s="120"/>
      <c r="BQ76" s="116"/>
      <c r="BR76" s="118">
        <f t="shared" si="100"/>
        <v>3</v>
      </c>
      <c r="BS76" s="118"/>
      <c r="BT76" s="118">
        <f t="shared" si="101"/>
        <v>0</v>
      </c>
      <c r="BU76" s="118"/>
      <c r="BV76" s="118">
        <f t="shared" si="102"/>
        <v>3</v>
      </c>
      <c r="BW76" s="119"/>
      <c r="BX76" s="120"/>
      <c r="BY76" s="121"/>
      <c r="BZ76" s="118" t="str">
        <f t="shared" si="103"/>
        <v/>
      </c>
      <c r="CA76" s="118"/>
      <c r="CB76" s="118" t="str">
        <f t="shared" si="104"/>
        <v/>
      </c>
      <c r="CC76" s="118"/>
      <c r="CD76" s="118" t="str">
        <f t="shared" si="105"/>
        <v/>
      </c>
      <c r="CE76" s="119"/>
      <c r="CH76" s="118" t="str">
        <f t="shared" si="106"/>
        <v/>
      </c>
      <c r="CI76" s="118"/>
      <c r="CJ76" s="118" t="str">
        <f t="shared" si="107"/>
        <v/>
      </c>
      <c r="CK76" s="118"/>
      <c r="CL76" s="118" t="str">
        <f t="shared" si="108"/>
        <v/>
      </c>
      <c r="CM76" s="119"/>
      <c r="DQ76" s="134" t="str">
        <f>IF(DP76&lt;&gt;"",MAX(DQ$1:DQ75)+1,"")</f>
        <v/>
      </c>
    </row>
    <row r="77" spans="1:121" s="113" customFormat="1" ht="58.5" customHeight="1" x14ac:dyDescent="0.25">
      <c r="A77" s="312">
        <v>32</v>
      </c>
      <c r="B77" s="313" t="s">
        <v>84</v>
      </c>
      <c r="C77" s="347" t="s">
        <v>153</v>
      </c>
      <c r="D77" s="343" t="s">
        <v>641</v>
      </c>
      <c r="E77" s="313"/>
      <c r="F77" s="313">
        <f>VLOOKUP(H77,Feuil1!A$1:B$5,2,0)</f>
        <v>0.25</v>
      </c>
      <c r="G77" s="322">
        <f t="shared" ref="G77:G149" si="170">IF(H77="Information et Communication",1,IF(H77="Savoir-faire Savoir-être",2,IF(H77="Confort et hygiène",3,IF(H77="Qualité de la prestation",5,IF(H77="Développement Durable",4)))))</f>
        <v>3</v>
      </c>
      <c r="H77" s="318" t="s">
        <v>154</v>
      </c>
      <c r="I77" s="324">
        <v>13</v>
      </c>
      <c r="J77" s="663">
        <f>IF(I77&lt;&gt;"",MAX(J$1:J76)+1,"")</f>
        <v>64</v>
      </c>
      <c r="K77" s="183" t="s">
        <v>700</v>
      </c>
      <c r="L77" s="182">
        <v>3</v>
      </c>
      <c r="M77" s="213" t="s">
        <v>87</v>
      </c>
      <c r="N77" s="668"/>
      <c r="O77" s="199" t="str">
        <f t="shared" si="164"/>
        <v>oui</v>
      </c>
      <c r="P77" s="183" t="s">
        <v>759</v>
      </c>
      <c r="Q77" s="447" t="s">
        <v>763</v>
      </c>
      <c r="R77" s="115"/>
      <c r="S77" s="145"/>
      <c r="T77" s="263">
        <f t="shared" si="165"/>
        <v>3</v>
      </c>
      <c r="U77" s="116">
        <f t="shared" si="166"/>
        <v>1</v>
      </c>
      <c r="V77" s="116">
        <f t="shared" si="167"/>
        <v>3</v>
      </c>
      <c r="W77" s="116"/>
      <c r="X77" s="116">
        <f t="shared" si="168"/>
        <v>0</v>
      </c>
      <c r="Y77" s="116"/>
      <c r="Z77" s="116">
        <f t="shared" si="169"/>
        <v>3</v>
      </c>
      <c r="AA77" s="116"/>
      <c r="AB77" s="117"/>
      <c r="AC77" s="117"/>
      <c r="AD77" s="118" t="str">
        <f t="shared" si="148"/>
        <v/>
      </c>
      <c r="AE77" s="118"/>
      <c r="AF77" s="118" t="str">
        <f t="shared" si="149"/>
        <v/>
      </c>
      <c r="AG77" s="118"/>
      <c r="AH77" s="118" t="str">
        <f t="shared" si="150"/>
        <v/>
      </c>
      <c r="AI77" s="119"/>
      <c r="AJ77" s="120"/>
      <c r="AK77" s="118"/>
      <c r="AL77" s="118" t="str">
        <f t="shared" si="151"/>
        <v/>
      </c>
      <c r="AM77" s="118"/>
      <c r="AN77" s="118" t="str">
        <f t="shared" si="152"/>
        <v/>
      </c>
      <c r="AO77" s="118"/>
      <c r="AP77" s="118" t="str">
        <f t="shared" si="153"/>
        <v/>
      </c>
      <c r="AQ77" s="119"/>
      <c r="AR77" s="120"/>
      <c r="AS77" s="118"/>
      <c r="AT77" s="118">
        <f t="shared" si="154"/>
        <v>3</v>
      </c>
      <c r="AU77" s="118"/>
      <c r="AV77" s="118">
        <f t="shared" si="155"/>
        <v>0</v>
      </c>
      <c r="AW77" s="118"/>
      <c r="AX77" s="118">
        <f t="shared" si="156"/>
        <v>3</v>
      </c>
      <c r="AY77" s="119"/>
      <c r="AZ77" s="120"/>
      <c r="BA77" s="118"/>
      <c r="BB77" s="118" t="str">
        <f t="shared" si="157"/>
        <v/>
      </c>
      <c r="BC77" s="118"/>
      <c r="BD77" s="118" t="str">
        <f t="shared" si="158"/>
        <v/>
      </c>
      <c r="BE77" s="118"/>
      <c r="BF77" s="118" t="str">
        <f t="shared" si="159"/>
        <v/>
      </c>
      <c r="BG77" s="119"/>
      <c r="BH77" s="120"/>
      <c r="BI77" s="116"/>
      <c r="BJ77" s="118" t="str">
        <f t="shared" si="160"/>
        <v/>
      </c>
      <c r="BK77" s="118"/>
      <c r="BL77" s="118" t="str">
        <f t="shared" si="161"/>
        <v/>
      </c>
      <c r="BM77" s="118"/>
      <c r="BN77" s="118" t="str">
        <f t="shared" si="162"/>
        <v/>
      </c>
      <c r="BO77" s="119"/>
      <c r="BP77" s="120"/>
      <c r="BQ77" s="116"/>
      <c r="BR77" s="118" t="str">
        <f t="shared" si="100"/>
        <v/>
      </c>
      <c r="BS77" s="118"/>
      <c r="BT77" s="118" t="str">
        <f t="shared" si="101"/>
        <v/>
      </c>
      <c r="BU77" s="118"/>
      <c r="BV77" s="118" t="str">
        <f t="shared" si="102"/>
        <v/>
      </c>
      <c r="BW77" s="119"/>
      <c r="BX77" s="120"/>
      <c r="BY77" s="121"/>
      <c r="BZ77" s="118">
        <f t="shared" si="103"/>
        <v>3</v>
      </c>
      <c r="CA77" s="118"/>
      <c r="CB77" s="118">
        <f t="shared" si="104"/>
        <v>0</v>
      </c>
      <c r="CC77" s="118"/>
      <c r="CD77" s="118">
        <f t="shared" si="105"/>
        <v>3</v>
      </c>
      <c r="CE77" s="119"/>
      <c r="CH77" s="118" t="str">
        <f t="shared" si="106"/>
        <v/>
      </c>
      <c r="CI77" s="118"/>
      <c r="CJ77" s="118" t="str">
        <f t="shared" si="107"/>
        <v/>
      </c>
      <c r="CK77" s="118"/>
      <c r="CL77" s="118" t="str">
        <f t="shared" si="108"/>
        <v/>
      </c>
      <c r="CM77" s="119"/>
      <c r="DQ77" s="134" t="str">
        <f>IF(DP77&lt;&gt;"",MAX(DQ$1:DQ76)+1,"")</f>
        <v/>
      </c>
    </row>
    <row r="78" spans="1:121" s="113" customFormat="1" ht="45" customHeight="1" x14ac:dyDescent="0.25">
      <c r="A78" s="312"/>
      <c r="B78" s="313" t="s">
        <v>72</v>
      </c>
      <c r="C78" s="347" t="s">
        <v>153</v>
      </c>
      <c r="D78" s="343" t="s">
        <v>641</v>
      </c>
      <c r="E78" s="313"/>
      <c r="F78" s="313">
        <f>VLOOKUP(H78,Feuil1!A$1:B$5,2,0)</f>
        <v>0.1</v>
      </c>
      <c r="G78" s="322">
        <f t="shared" si="170"/>
        <v>1</v>
      </c>
      <c r="H78" s="323" t="s">
        <v>74</v>
      </c>
      <c r="I78" s="324">
        <v>15</v>
      </c>
      <c r="J78" s="663">
        <f>IF(I78&lt;&gt;"",MAX(J$1:J77)+1,"")</f>
        <v>65</v>
      </c>
      <c r="K78" s="183" t="s">
        <v>701</v>
      </c>
      <c r="L78" s="182">
        <v>1</v>
      </c>
      <c r="M78" s="213" t="s">
        <v>0</v>
      </c>
      <c r="N78" s="668"/>
      <c r="O78" s="199" t="str">
        <f t="shared" si="164"/>
        <v/>
      </c>
      <c r="P78" s="183" t="s">
        <v>159</v>
      </c>
      <c r="Q78" s="447" t="s">
        <v>763</v>
      </c>
      <c r="R78" s="115"/>
      <c r="S78" s="145"/>
      <c r="T78" s="116">
        <f t="shared" ref="T78:T81" si="171">L78</f>
        <v>1</v>
      </c>
      <c r="U78" s="116">
        <f t="shared" ref="U78:U81" si="172">IF(M78="OUI",1,IF(M78="NON",0,IF(M78="Non Mesuré","",0)))</f>
        <v>1</v>
      </c>
      <c r="V78" s="116">
        <f t="shared" ref="V78:V81" si="173">IF(M78&lt;&gt;"Non Mesuré",T78*U78,"")</f>
        <v>1</v>
      </c>
      <c r="W78" s="116"/>
      <c r="X78" s="116">
        <f t="shared" ref="X78:X81" si="174">IF(M78="Non Mesuré",T78,0)</f>
        <v>0</v>
      </c>
      <c r="Y78" s="116"/>
      <c r="Z78" s="116">
        <f t="shared" ref="Z78:Z81" si="175">T78-X78</f>
        <v>1</v>
      </c>
      <c r="AA78" s="116"/>
      <c r="AB78" s="117"/>
      <c r="AC78" s="117"/>
      <c r="AD78" s="118">
        <f t="shared" si="148"/>
        <v>1</v>
      </c>
      <c r="AE78" s="118"/>
      <c r="AF78" s="118">
        <f t="shared" si="149"/>
        <v>0</v>
      </c>
      <c r="AG78" s="118"/>
      <c r="AH78" s="118">
        <f t="shared" si="150"/>
        <v>1</v>
      </c>
      <c r="AI78" s="119"/>
      <c r="AJ78" s="120"/>
      <c r="AK78" s="118"/>
      <c r="AL78" s="118" t="str">
        <f t="shared" si="151"/>
        <v/>
      </c>
      <c r="AM78" s="118"/>
      <c r="AN78" s="118" t="str">
        <f t="shared" si="152"/>
        <v/>
      </c>
      <c r="AO78" s="118"/>
      <c r="AP78" s="118" t="str">
        <f t="shared" si="153"/>
        <v/>
      </c>
      <c r="AQ78" s="119"/>
      <c r="AR78" s="120"/>
      <c r="AS78" s="118"/>
      <c r="AT78" s="118" t="str">
        <f t="shared" si="154"/>
        <v/>
      </c>
      <c r="AU78" s="118"/>
      <c r="AV78" s="118" t="str">
        <f t="shared" si="155"/>
        <v/>
      </c>
      <c r="AW78" s="118"/>
      <c r="AX78" s="118" t="str">
        <f t="shared" si="156"/>
        <v/>
      </c>
      <c r="AY78" s="119"/>
      <c r="AZ78" s="120"/>
      <c r="BA78" s="118"/>
      <c r="BB78" s="118" t="str">
        <f t="shared" si="157"/>
        <v/>
      </c>
      <c r="BC78" s="118"/>
      <c r="BD78" s="118" t="str">
        <f t="shared" si="158"/>
        <v/>
      </c>
      <c r="BE78" s="118"/>
      <c r="BF78" s="118" t="str">
        <f t="shared" si="159"/>
        <v/>
      </c>
      <c r="BG78" s="119"/>
      <c r="BH78" s="120"/>
      <c r="BI78" s="116"/>
      <c r="BJ78" s="118" t="str">
        <f t="shared" si="160"/>
        <v/>
      </c>
      <c r="BK78" s="118"/>
      <c r="BL78" s="118" t="str">
        <f t="shared" si="161"/>
        <v/>
      </c>
      <c r="BM78" s="118"/>
      <c r="BN78" s="118" t="str">
        <f t="shared" si="162"/>
        <v/>
      </c>
      <c r="BO78" s="119"/>
      <c r="BP78" s="120"/>
      <c r="BQ78" s="116"/>
      <c r="BR78" s="118" t="str">
        <f t="shared" si="100"/>
        <v/>
      </c>
      <c r="BS78" s="118"/>
      <c r="BT78" s="118" t="str">
        <f t="shared" si="101"/>
        <v/>
      </c>
      <c r="BU78" s="118"/>
      <c r="BV78" s="118" t="str">
        <f t="shared" si="102"/>
        <v/>
      </c>
      <c r="BW78" s="119"/>
      <c r="BX78" s="120"/>
      <c r="BY78" s="121"/>
      <c r="BZ78" s="118" t="str">
        <f t="shared" si="103"/>
        <v/>
      </c>
      <c r="CA78" s="118"/>
      <c r="CB78" s="118" t="str">
        <f t="shared" si="104"/>
        <v/>
      </c>
      <c r="CC78" s="118"/>
      <c r="CD78" s="118" t="str">
        <f t="shared" si="105"/>
        <v/>
      </c>
      <c r="CE78" s="119"/>
      <c r="CH78" s="118" t="str">
        <f t="shared" si="106"/>
        <v/>
      </c>
      <c r="CI78" s="118"/>
      <c r="CJ78" s="118" t="str">
        <f t="shared" si="107"/>
        <v/>
      </c>
      <c r="CK78" s="118"/>
      <c r="CL78" s="118" t="str">
        <f t="shared" si="108"/>
        <v/>
      </c>
      <c r="CM78" s="119"/>
      <c r="DQ78" s="134" t="str">
        <f>IF(DP78&lt;&gt;"",MAX(DQ$1:DQ77)+1,"")</f>
        <v/>
      </c>
    </row>
    <row r="79" spans="1:121" s="113" customFormat="1" ht="46.5" customHeight="1" x14ac:dyDescent="0.25">
      <c r="A79" s="312"/>
      <c r="B79" s="313" t="s">
        <v>72</v>
      </c>
      <c r="C79" s="347" t="s">
        <v>153</v>
      </c>
      <c r="D79" s="343" t="s">
        <v>641</v>
      </c>
      <c r="E79" s="313"/>
      <c r="F79" s="313">
        <f>VLOOKUP(H79,Feuil1!A$1:B$5,2,0)</f>
        <v>0.2</v>
      </c>
      <c r="G79" s="322">
        <v>5</v>
      </c>
      <c r="H79" s="318" t="s">
        <v>157</v>
      </c>
      <c r="I79" s="324">
        <v>14</v>
      </c>
      <c r="J79" s="663">
        <f>IF(I79&lt;&gt;"",MAX(J$1:J78)+1,"")</f>
        <v>66</v>
      </c>
      <c r="K79" s="183" t="s">
        <v>160</v>
      </c>
      <c r="L79" s="182">
        <v>1</v>
      </c>
      <c r="M79" s="213" t="s">
        <v>0</v>
      </c>
      <c r="N79" s="668"/>
      <c r="O79" s="199" t="str">
        <f t="shared" si="164"/>
        <v/>
      </c>
      <c r="P79" s="183" t="s">
        <v>540</v>
      </c>
      <c r="Q79" s="447" t="s">
        <v>763</v>
      </c>
      <c r="R79" s="115"/>
      <c r="S79" s="145"/>
      <c r="T79" s="116">
        <f t="shared" si="171"/>
        <v>1</v>
      </c>
      <c r="U79" s="116">
        <f t="shared" si="172"/>
        <v>1</v>
      </c>
      <c r="V79" s="116">
        <f t="shared" si="173"/>
        <v>1</v>
      </c>
      <c r="W79" s="116"/>
      <c r="X79" s="116">
        <f t="shared" si="174"/>
        <v>0</v>
      </c>
      <c r="Y79" s="116"/>
      <c r="Z79" s="116">
        <f t="shared" si="175"/>
        <v>1</v>
      </c>
      <c r="AA79" s="116"/>
      <c r="AB79" s="117"/>
      <c r="AC79" s="117"/>
      <c r="AD79" s="118" t="str">
        <f t="shared" si="148"/>
        <v/>
      </c>
      <c r="AE79" s="118"/>
      <c r="AF79" s="118" t="str">
        <f t="shared" si="149"/>
        <v/>
      </c>
      <c r="AG79" s="118"/>
      <c r="AH79" s="118" t="str">
        <f t="shared" si="150"/>
        <v/>
      </c>
      <c r="AI79" s="119"/>
      <c r="AJ79" s="120"/>
      <c r="AK79" s="118"/>
      <c r="AL79" s="118" t="str">
        <f t="shared" si="151"/>
        <v/>
      </c>
      <c r="AM79" s="118"/>
      <c r="AN79" s="118" t="str">
        <f t="shared" si="152"/>
        <v/>
      </c>
      <c r="AO79" s="118"/>
      <c r="AP79" s="118" t="str">
        <f t="shared" si="153"/>
        <v/>
      </c>
      <c r="AQ79" s="119"/>
      <c r="AR79" s="120"/>
      <c r="AS79" s="118"/>
      <c r="AT79" s="118" t="str">
        <f t="shared" si="154"/>
        <v/>
      </c>
      <c r="AU79" s="118"/>
      <c r="AV79" s="118" t="str">
        <f t="shared" si="155"/>
        <v/>
      </c>
      <c r="AW79" s="118"/>
      <c r="AX79" s="118" t="str">
        <f t="shared" si="156"/>
        <v/>
      </c>
      <c r="AY79" s="119"/>
      <c r="AZ79" s="120"/>
      <c r="BA79" s="118"/>
      <c r="BB79" s="118" t="str">
        <f t="shared" si="157"/>
        <v/>
      </c>
      <c r="BC79" s="118"/>
      <c r="BD79" s="118" t="str">
        <f t="shared" si="158"/>
        <v/>
      </c>
      <c r="BE79" s="118"/>
      <c r="BF79" s="118" t="str">
        <f t="shared" si="159"/>
        <v/>
      </c>
      <c r="BG79" s="119"/>
      <c r="BH79" s="120"/>
      <c r="BI79" s="116"/>
      <c r="BJ79" s="118">
        <f t="shared" si="160"/>
        <v>1</v>
      </c>
      <c r="BK79" s="118"/>
      <c r="BL79" s="118">
        <f t="shared" si="161"/>
        <v>0</v>
      </c>
      <c r="BM79" s="118"/>
      <c r="BN79" s="118">
        <f t="shared" si="162"/>
        <v>1</v>
      </c>
      <c r="BO79" s="119"/>
      <c r="BP79" s="120"/>
      <c r="BQ79" s="116"/>
      <c r="BR79" s="118" t="str">
        <f t="shared" si="100"/>
        <v/>
      </c>
      <c r="BS79" s="118"/>
      <c r="BT79" s="118" t="str">
        <f t="shared" si="101"/>
        <v/>
      </c>
      <c r="BU79" s="118"/>
      <c r="BV79" s="118" t="str">
        <f t="shared" si="102"/>
        <v/>
      </c>
      <c r="BW79" s="119"/>
      <c r="BX79" s="120"/>
      <c r="BY79" s="121"/>
      <c r="BZ79" s="118" t="str">
        <f t="shared" si="103"/>
        <v/>
      </c>
      <c r="CA79" s="118"/>
      <c r="CB79" s="118" t="str">
        <f t="shared" si="104"/>
        <v/>
      </c>
      <c r="CC79" s="118"/>
      <c r="CD79" s="118" t="str">
        <f t="shared" si="105"/>
        <v/>
      </c>
      <c r="CE79" s="119"/>
      <c r="CH79" s="118" t="str">
        <f t="shared" si="106"/>
        <v/>
      </c>
      <c r="CI79" s="118"/>
      <c r="CJ79" s="118" t="str">
        <f t="shared" si="107"/>
        <v/>
      </c>
      <c r="CK79" s="118"/>
      <c r="CL79" s="118" t="str">
        <f t="shared" si="108"/>
        <v/>
      </c>
      <c r="CM79" s="119"/>
      <c r="DQ79" s="134" t="str">
        <f>IF(DP79&lt;&gt;"",MAX(DQ$1:DQ78)+1,"")</f>
        <v/>
      </c>
    </row>
    <row r="80" spans="1:121" s="135" customFormat="1" ht="49.5" customHeight="1" x14ac:dyDescent="0.25">
      <c r="A80" s="339">
        <v>31</v>
      </c>
      <c r="B80" s="313" t="s">
        <v>72</v>
      </c>
      <c r="C80" s="347" t="s">
        <v>153</v>
      </c>
      <c r="D80" s="343" t="s">
        <v>641</v>
      </c>
      <c r="E80" s="313"/>
      <c r="F80" s="313">
        <f>VLOOKUP(H80,Feuil1!A$1:B$5,2,0)</f>
        <v>0.25</v>
      </c>
      <c r="G80" s="322">
        <f t="shared" si="170"/>
        <v>3</v>
      </c>
      <c r="H80" s="318" t="s">
        <v>154</v>
      </c>
      <c r="I80" s="324">
        <v>13</v>
      </c>
      <c r="J80" s="663">
        <f>IF(I80&lt;&gt;"",MAX(J$1:J79)+1,"")</f>
        <v>67</v>
      </c>
      <c r="K80" s="183" t="s">
        <v>702</v>
      </c>
      <c r="L80" s="182">
        <v>1</v>
      </c>
      <c r="M80" s="213" t="s">
        <v>0</v>
      </c>
      <c r="N80" s="668"/>
      <c r="O80" s="199" t="str">
        <f t="shared" si="164"/>
        <v/>
      </c>
      <c r="P80" s="183" t="s">
        <v>760</v>
      </c>
      <c r="Q80" s="447" t="s">
        <v>763</v>
      </c>
      <c r="R80" s="138"/>
      <c r="S80" s="263"/>
      <c r="T80" s="116">
        <f t="shared" si="171"/>
        <v>1</v>
      </c>
      <c r="U80" s="116">
        <f t="shared" si="172"/>
        <v>1</v>
      </c>
      <c r="V80" s="116">
        <f t="shared" si="173"/>
        <v>1</v>
      </c>
      <c r="W80" s="116"/>
      <c r="X80" s="116">
        <f t="shared" si="174"/>
        <v>0</v>
      </c>
      <c r="Y80" s="116"/>
      <c r="Z80" s="116">
        <f t="shared" si="175"/>
        <v>1</v>
      </c>
      <c r="AA80" s="116"/>
      <c r="AB80" s="117"/>
      <c r="AC80" s="117"/>
      <c r="AD80" s="118" t="str">
        <f t="shared" si="148"/>
        <v/>
      </c>
      <c r="AE80" s="118"/>
      <c r="AF80" s="118" t="str">
        <f t="shared" si="149"/>
        <v/>
      </c>
      <c r="AG80" s="118"/>
      <c r="AH80" s="118" t="str">
        <f t="shared" si="150"/>
        <v/>
      </c>
      <c r="AI80" s="119"/>
      <c r="AJ80" s="120"/>
      <c r="AK80" s="118"/>
      <c r="AL80" s="118" t="str">
        <f t="shared" si="151"/>
        <v/>
      </c>
      <c r="AM80" s="118"/>
      <c r="AN80" s="118" t="str">
        <f t="shared" si="152"/>
        <v/>
      </c>
      <c r="AO80" s="118"/>
      <c r="AP80" s="118" t="str">
        <f t="shared" si="153"/>
        <v/>
      </c>
      <c r="AQ80" s="119"/>
      <c r="AR80" s="120"/>
      <c r="AS80" s="118"/>
      <c r="AT80" s="118">
        <f t="shared" si="154"/>
        <v>1</v>
      </c>
      <c r="AU80" s="118"/>
      <c r="AV80" s="118">
        <f t="shared" si="155"/>
        <v>0</v>
      </c>
      <c r="AW80" s="118"/>
      <c r="AX80" s="118">
        <f t="shared" si="156"/>
        <v>1</v>
      </c>
      <c r="AY80" s="119"/>
      <c r="AZ80" s="120"/>
      <c r="BA80" s="118"/>
      <c r="BB80" s="118" t="str">
        <f t="shared" si="157"/>
        <v/>
      </c>
      <c r="BC80" s="118"/>
      <c r="BD80" s="118" t="str">
        <f t="shared" si="158"/>
        <v/>
      </c>
      <c r="BE80" s="118"/>
      <c r="BF80" s="118" t="str">
        <f t="shared" si="159"/>
        <v/>
      </c>
      <c r="BG80" s="119"/>
      <c r="BH80" s="120"/>
      <c r="BI80" s="116"/>
      <c r="BJ80" s="118" t="str">
        <f t="shared" si="160"/>
        <v/>
      </c>
      <c r="BK80" s="118"/>
      <c r="BL80" s="118" t="str">
        <f t="shared" si="161"/>
        <v/>
      </c>
      <c r="BM80" s="118"/>
      <c r="BN80" s="118" t="str">
        <f t="shared" si="162"/>
        <v/>
      </c>
      <c r="BO80" s="119"/>
      <c r="BP80" s="120"/>
      <c r="BQ80" s="116"/>
      <c r="BR80" s="118">
        <f t="shared" si="100"/>
        <v>1</v>
      </c>
      <c r="BS80" s="118"/>
      <c r="BT80" s="118">
        <f t="shared" si="101"/>
        <v>0</v>
      </c>
      <c r="BU80" s="118"/>
      <c r="BV80" s="118">
        <f t="shared" si="102"/>
        <v>1</v>
      </c>
      <c r="BW80" s="119"/>
      <c r="BX80" s="120"/>
      <c r="BY80" s="121"/>
      <c r="BZ80" s="118" t="str">
        <f t="shared" si="103"/>
        <v/>
      </c>
      <c r="CA80" s="118"/>
      <c r="CB80" s="118" t="str">
        <f t="shared" si="104"/>
        <v/>
      </c>
      <c r="CC80" s="118"/>
      <c r="CD80" s="118" t="str">
        <f t="shared" si="105"/>
        <v/>
      </c>
      <c r="CE80" s="119"/>
      <c r="CF80" s="113"/>
      <c r="CG80" s="113"/>
      <c r="CH80" s="118" t="str">
        <f t="shared" si="106"/>
        <v/>
      </c>
      <c r="CI80" s="118"/>
      <c r="CJ80" s="118" t="str">
        <f t="shared" si="107"/>
        <v/>
      </c>
      <c r="CK80" s="118"/>
      <c r="CL80" s="118" t="str">
        <f t="shared" si="108"/>
        <v/>
      </c>
      <c r="CM80" s="119"/>
      <c r="CN80" s="113"/>
      <c r="CO80" s="113"/>
      <c r="CP80" s="113"/>
      <c r="DQ80" s="134" t="str">
        <f>IF(DP80&lt;&gt;"",MAX(DQ$1:DQ79)+1,"")</f>
        <v/>
      </c>
    </row>
    <row r="81" spans="1:155" s="244" customFormat="1" ht="36.75" customHeight="1" x14ac:dyDescent="0.25">
      <c r="A81" s="348">
        <v>32</v>
      </c>
      <c r="B81" s="349" t="s">
        <v>84</v>
      </c>
      <c r="C81" s="347" t="s">
        <v>153</v>
      </c>
      <c r="D81" s="395" t="s">
        <v>731</v>
      </c>
      <c r="E81" s="349" t="s">
        <v>78</v>
      </c>
      <c r="F81" s="313">
        <f>VLOOKUP(H81,Feuil1!A$1:B$5,2,0)</f>
        <v>0.25</v>
      </c>
      <c r="G81" s="317">
        <f t="shared" ref="G81" si="176">IF(H81="Information et Communication",1,IF(H81="Savoir-faire Savoir-être",2,IF(H81="Confort et hygiène",3,IF(H81="Qualité de la prestation",5,IF(H81="Développement Durable",4)))))</f>
        <v>3</v>
      </c>
      <c r="H81" s="318" t="s">
        <v>154</v>
      </c>
      <c r="I81" s="324">
        <v>200</v>
      </c>
      <c r="J81" s="663">
        <f>IF(I81&lt;&gt;"",MAX(J$1:J80)+1,"")</f>
        <v>68</v>
      </c>
      <c r="K81" s="185" t="s">
        <v>497</v>
      </c>
      <c r="L81" s="184">
        <v>3</v>
      </c>
      <c r="M81" s="669" t="s">
        <v>0</v>
      </c>
      <c r="N81" s="670"/>
      <c r="O81" s="200" t="str">
        <f t="shared" si="164"/>
        <v/>
      </c>
      <c r="P81" s="185" t="s">
        <v>599</v>
      </c>
      <c r="Q81" s="448" t="s">
        <v>763</v>
      </c>
      <c r="R81" s="138"/>
      <c r="S81" s="263"/>
      <c r="T81" s="116">
        <f t="shared" si="171"/>
        <v>3</v>
      </c>
      <c r="U81" s="116">
        <f t="shared" si="172"/>
        <v>1</v>
      </c>
      <c r="V81" s="116">
        <f t="shared" si="173"/>
        <v>3</v>
      </c>
      <c r="W81" s="116"/>
      <c r="X81" s="116">
        <f t="shared" si="174"/>
        <v>0</v>
      </c>
      <c r="Y81" s="116"/>
      <c r="Z81" s="116">
        <f t="shared" si="175"/>
        <v>3</v>
      </c>
      <c r="AA81" s="116"/>
      <c r="AB81" s="117"/>
      <c r="AC81" s="117"/>
      <c r="AD81" s="118" t="str">
        <f t="shared" si="148"/>
        <v/>
      </c>
      <c r="AE81" s="118"/>
      <c r="AF81" s="118" t="str">
        <f t="shared" si="149"/>
        <v/>
      </c>
      <c r="AG81" s="118"/>
      <c r="AH81" s="118" t="str">
        <f t="shared" si="150"/>
        <v/>
      </c>
      <c r="AI81" s="119"/>
      <c r="AJ81" s="120"/>
      <c r="AK81" s="118"/>
      <c r="AL81" s="118" t="str">
        <f t="shared" si="151"/>
        <v/>
      </c>
      <c r="AM81" s="118"/>
      <c r="AN81" s="118" t="str">
        <f t="shared" si="152"/>
        <v/>
      </c>
      <c r="AO81" s="118"/>
      <c r="AP81" s="118" t="str">
        <f t="shared" si="153"/>
        <v/>
      </c>
      <c r="AQ81" s="119"/>
      <c r="AR81" s="120"/>
      <c r="AS81" s="118"/>
      <c r="AT81" s="118">
        <f t="shared" si="154"/>
        <v>3</v>
      </c>
      <c r="AU81" s="118"/>
      <c r="AV81" s="118">
        <f t="shared" si="155"/>
        <v>0</v>
      </c>
      <c r="AW81" s="118"/>
      <c r="AX81" s="118">
        <f t="shared" si="156"/>
        <v>3</v>
      </c>
      <c r="AY81" s="119"/>
      <c r="AZ81" s="120"/>
      <c r="BA81" s="118"/>
      <c r="BB81" s="118" t="str">
        <f t="shared" si="157"/>
        <v/>
      </c>
      <c r="BC81" s="118"/>
      <c r="BD81" s="118" t="str">
        <f t="shared" si="158"/>
        <v/>
      </c>
      <c r="BE81" s="118"/>
      <c r="BF81" s="118" t="str">
        <f t="shared" si="159"/>
        <v/>
      </c>
      <c r="BG81" s="119"/>
      <c r="BH81" s="120"/>
      <c r="BI81" s="116"/>
      <c r="BJ81" s="118" t="str">
        <f t="shared" si="160"/>
        <v/>
      </c>
      <c r="BK81" s="118"/>
      <c r="BL81" s="118" t="str">
        <f t="shared" si="161"/>
        <v/>
      </c>
      <c r="BM81" s="118"/>
      <c r="BN81" s="118" t="str">
        <f t="shared" si="162"/>
        <v/>
      </c>
      <c r="BO81" s="119"/>
      <c r="BP81" s="120"/>
      <c r="BQ81" s="116"/>
      <c r="BR81" s="118" t="str">
        <f t="shared" si="100"/>
        <v/>
      </c>
      <c r="BS81" s="118"/>
      <c r="BT81" s="118" t="str">
        <f t="shared" si="101"/>
        <v/>
      </c>
      <c r="BU81" s="118"/>
      <c r="BV81" s="118" t="str">
        <f t="shared" si="102"/>
        <v/>
      </c>
      <c r="BW81" s="119"/>
      <c r="BX81" s="120"/>
      <c r="BY81" s="121"/>
      <c r="BZ81" s="118">
        <f t="shared" si="103"/>
        <v>3</v>
      </c>
      <c r="CA81" s="118"/>
      <c r="CB81" s="118">
        <f t="shared" si="104"/>
        <v>0</v>
      </c>
      <c r="CC81" s="118"/>
      <c r="CD81" s="118">
        <f t="shared" si="105"/>
        <v>3</v>
      </c>
      <c r="CE81" s="119"/>
      <c r="CF81" s="113"/>
      <c r="CG81" s="113"/>
      <c r="CH81" s="118" t="str">
        <f t="shared" si="106"/>
        <v/>
      </c>
      <c r="CI81" s="118"/>
      <c r="CJ81" s="118" t="str">
        <f t="shared" si="107"/>
        <v/>
      </c>
      <c r="CK81" s="118"/>
      <c r="CL81" s="118" t="str">
        <f t="shared" si="108"/>
        <v/>
      </c>
      <c r="CM81" s="119"/>
      <c r="CN81" s="113"/>
      <c r="CO81" s="230"/>
      <c r="CP81" s="230"/>
      <c r="DQ81" s="233" t="s">
        <v>118</v>
      </c>
      <c r="EY81" s="244" t="s">
        <v>492</v>
      </c>
    </row>
    <row r="82" spans="1:155" s="141" customFormat="1" ht="18" customHeight="1" x14ac:dyDescent="0.25">
      <c r="A82" s="339"/>
      <c r="B82" s="340"/>
      <c r="C82" s="340"/>
      <c r="D82" s="340"/>
      <c r="E82" s="340"/>
      <c r="F82" s="340"/>
      <c r="G82" s="341"/>
      <c r="H82" s="341"/>
      <c r="I82" s="342"/>
      <c r="J82" s="663" t="str">
        <f>IF(I82&lt;&gt;"",MAX(J$1:J81)+1,"")</f>
        <v/>
      </c>
      <c r="K82" s="136" t="s">
        <v>508</v>
      </c>
      <c r="L82" s="136"/>
      <c r="M82" s="217"/>
      <c r="N82" s="218"/>
      <c r="O82" s="201" t="str">
        <f t="shared" si="164"/>
        <v/>
      </c>
      <c r="P82" s="140"/>
      <c r="Q82" s="137"/>
      <c r="R82" s="138"/>
      <c r="S82" s="273"/>
      <c r="T82" s="273"/>
      <c r="U82" s="126"/>
      <c r="V82" s="126"/>
      <c r="W82" s="126"/>
      <c r="X82" s="126"/>
      <c r="Y82" s="126"/>
      <c r="Z82" s="126"/>
      <c r="AA82" s="126"/>
      <c r="AB82" s="127"/>
      <c r="AC82" s="127"/>
      <c r="AD82" s="128"/>
      <c r="AE82" s="128"/>
      <c r="AF82" s="128"/>
      <c r="AG82" s="128"/>
      <c r="AH82" s="128"/>
      <c r="AI82" s="129"/>
      <c r="AJ82" s="130"/>
      <c r="AK82" s="128"/>
      <c r="AL82" s="128"/>
      <c r="AM82" s="128"/>
      <c r="AN82" s="128"/>
      <c r="AO82" s="128"/>
      <c r="AP82" s="128"/>
      <c r="AQ82" s="129"/>
      <c r="AR82" s="130"/>
      <c r="AS82" s="128"/>
      <c r="AT82" s="128"/>
      <c r="AU82" s="128"/>
      <c r="AV82" s="128"/>
      <c r="AW82" s="128"/>
      <c r="AX82" s="128"/>
      <c r="AY82" s="129"/>
      <c r="AZ82" s="130"/>
      <c r="BA82" s="128"/>
      <c r="BB82" s="128"/>
      <c r="BC82" s="128"/>
      <c r="BD82" s="128"/>
      <c r="BE82" s="128"/>
      <c r="BF82" s="128"/>
      <c r="BG82" s="129"/>
      <c r="BH82" s="130"/>
      <c r="BI82" s="126"/>
      <c r="BJ82" s="128"/>
      <c r="BK82" s="128"/>
      <c r="BL82" s="128"/>
      <c r="BM82" s="128"/>
      <c r="BN82" s="128"/>
      <c r="BO82" s="129"/>
      <c r="BP82" s="130"/>
      <c r="BQ82" s="126"/>
      <c r="BR82" s="128" t="str">
        <f t="shared" si="100"/>
        <v/>
      </c>
      <c r="BS82" s="128"/>
      <c r="BT82" s="128" t="str">
        <f t="shared" si="101"/>
        <v/>
      </c>
      <c r="BU82" s="128"/>
      <c r="BV82" s="128" t="str">
        <f t="shared" si="102"/>
        <v/>
      </c>
      <c r="BW82" s="129"/>
      <c r="BX82" s="130"/>
      <c r="BY82" s="131"/>
      <c r="BZ82" s="128" t="str">
        <f t="shared" si="103"/>
        <v/>
      </c>
      <c r="CA82" s="128"/>
      <c r="CB82" s="128" t="str">
        <f t="shared" si="104"/>
        <v/>
      </c>
      <c r="CC82" s="128"/>
      <c r="CD82" s="128" t="str">
        <f t="shared" si="105"/>
        <v/>
      </c>
      <c r="CE82" s="129"/>
      <c r="CF82" s="132"/>
      <c r="CG82" s="132"/>
      <c r="CH82" s="128" t="str">
        <f t="shared" si="106"/>
        <v/>
      </c>
      <c r="CI82" s="128"/>
      <c r="CJ82" s="128" t="str">
        <f t="shared" si="107"/>
        <v/>
      </c>
      <c r="CK82" s="128"/>
      <c r="CL82" s="128" t="str">
        <f t="shared" si="108"/>
        <v/>
      </c>
      <c r="CM82" s="129"/>
      <c r="CN82" s="132"/>
      <c r="DQ82" s="124" t="str">
        <f>IF(DP82&lt;&gt;"",MAX(DQ$1:DQ81)+1,"")</f>
        <v/>
      </c>
    </row>
    <row r="83" spans="1:155" s="113" customFormat="1" ht="56.25" customHeight="1" x14ac:dyDescent="0.25">
      <c r="A83" s="312"/>
      <c r="B83" s="313" t="s">
        <v>72</v>
      </c>
      <c r="C83" s="347" t="s">
        <v>153</v>
      </c>
      <c r="D83" s="343" t="s">
        <v>727</v>
      </c>
      <c r="E83" s="313" t="s">
        <v>78</v>
      </c>
      <c r="F83" s="313">
        <f>VLOOKUP(H83,Feuil1!A$1:B$5,2,0)</f>
        <v>0.2</v>
      </c>
      <c r="G83" s="322">
        <f>IF(H83="Information et Communication",1,IF(H83="Savoir-faire Savoir-être",2,IF(H83="Confort et hygiène",3,IF(H83="Qualité de la prestation",5,IF(H83="Développement Durable",4)))))</f>
        <v>5</v>
      </c>
      <c r="H83" s="318" t="s">
        <v>157</v>
      </c>
      <c r="I83" s="324">
        <v>12</v>
      </c>
      <c r="J83" s="663">
        <f>IF(I83&lt;&gt;"",MAX(J$1:J82)+1,"")</f>
        <v>69</v>
      </c>
      <c r="K83" s="401" t="s">
        <v>595</v>
      </c>
      <c r="L83" s="402">
        <v>3</v>
      </c>
      <c r="M83" s="403" t="s">
        <v>0</v>
      </c>
      <c r="N83" s="679"/>
      <c r="O83" s="404" t="str">
        <f t="shared" si="164"/>
        <v/>
      </c>
      <c r="P83" s="401" t="s">
        <v>161</v>
      </c>
      <c r="Q83" s="446" t="s">
        <v>763</v>
      </c>
      <c r="R83" s="115"/>
      <c r="S83" s="145"/>
      <c r="T83" s="116">
        <f t="shared" ref="T83:T86" si="177">L83</f>
        <v>3</v>
      </c>
      <c r="U83" s="116">
        <f t="shared" ref="U83:U84" si="178">IF(M83="OUI",1,IF(M83="NON",0,IF(M83="Non Mesuré","",0)))</f>
        <v>1</v>
      </c>
      <c r="V83" s="116">
        <f t="shared" ref="V83:V86" si="179">IF(M83&lt;&gt;"Non Mesuré",T83*U83,"")</f>
        <v>3</v>
      </c>
      <c r="W83" s="116"/>
      <c r="X83" s="116">
        <f t="shared" ref="X83:X86" si="180">IF(M83="Non Mesuré",T83,0)</f>
        <v>0</v>
      </c>
      <c r="Y83" s="116"/>
      <c r="Z83" s="116">
        <f t="shared" ref="Z83:Z86" si="181">T83-X83</f>
        <v>3</v>
      </c>
      <c r="AA83" s="116"/>
      <c r="AB83" s="117"/>
      <c r="AC83" s="117"/>
      <c r="AD83" s="118" t="str">
        <f t="shared" ref="AD83:AD90" si="182">IF(G83=1,V83,"")</f>
        <v/>
      </c>
      <c r="AE83" s="118"/>
      <c r="AF83" s="118" t="str">
        <f t="shared" ref="AF83:AF90" si="183">IF(G83=1,X83,"")</f>
        <v/>
      </c>
      <c r="AG83" s="118"/>
      <c r="AH83" s="118" t="str">
        <f t="shared" ref="AH83:AH90" si="184">IF(G83=1,Z83,"")</f>
        <v/>
      </c>
      <c r="AI83" s="119"/>
      <c r="AJ83" s="120"/>
      <c r="AK83" s="118"/>
      <c r="AL83" s="118" t="str">
        <f t="shared" ref="AL83:AL90" si="185">IF(G83=2,V83,"")</f>
        <v/>
      </c>
      <c r="AM83" s="118"/>
      <c r="AN83" s="118" t="str">
        <f t="shared" ref="AN83:AN90" si="186">IF(G83=2,X83,"")</f>
        <v/>
      </c>
      <c r="AO83" s="118"/>
      <c r="AP83" s="118" t="str">
        <f t="shared" ref="AP83:AP90" si="187">IF(G83=2,Z83,"")</f>
        <v/>
      </c>
      <c r="AQ83" s="119"/>
      <c r="AR83" s="120"/>
      <c r="AS83" s="118"/>
      <c r="AT83" s="118" t="str">
        <f t="shared" ref="AT83:AT90" si="188">IF(G83=3,V83,"")</f>
        <v/>
      </c>
      <c r="AU83" s="118"/>
      <c r="AV83" s="118" t="str">
        <f t="shared" ref="AV83:AV90" si="189">IF(G83=3,X83,"")</f>
        <v/>
      </c>
      <c r="AW83" s="118"/>
      <c r="AX83" s="118" t="str">
        <f t="shared" ref="AX83:AX90" si="190">IF(G83=3,Z83,"")</f>
        <v/>
      </c>
      <c r="AY83" s="119"/>
      <c r="AZ83" s="120"/>
      <c r="BA83" s="118"/>
      <c r="BB83" s="118" t="str">
        <f t="shared" ref="BB83:BB90" si="191">IF(G83=4,V83,"")</f>
        <v/>
      </c>
      <c r="BC83" s="118"/>
      <c r="BD83" s="118" t="str">
        <f t="shared" ref="BD83:BD90" si="192">IF(G83=4,X83,"")</f>
        <v/>
      </c>
      <c r="BE83" s="118"/>
      <c r="BF83" s="118" t="str">
        <f t="shared" ref="BF83:BF90" si="193">IF(G83=4,Z83,"")</f>
        <v/>
      </c>
      <c r="BG83" s="119"/>
      <c r="BH83" s="120"/>
      <c r="BI83" s="116"/>
      <c r="BJ83" s="118">
        <f t="shared" ref="BJ83:BJ90" si="194">IF(G83=5,V83,"")</f>
        <v>3</v>
      </c>
      <c r="BK83" s="118"/>
      <c r="BL83" s="118">
        <f t="shared" ref="BL83:BL90" si="195">IF(G83=5,X83,"")</f>
        <v>0</v>
      </c>
      <c r="BM83" s="118"/>
      <c r="BN83" s="118">
        <f t="shared" ref="BN83:BN90" si="196">IF(G83=5,Z83,"")</f>
        <v>3</v>
      </c>
      <c r="BO83" s="119"/>
      <c r="BP83" s="120"/>
      <c r="BQ83" s="116"/>
      <c r="BR83" s="118" t="str">
        <f t="shared" si="100"/>
        <v/>
      </c>
      <c r="BS83" s="118"/>
      <c r="BT83" s="118" t="str">
        <f t="shared" si="101"/>
        <v/>
      </c>
      <c r="BU83" s="118"/>
      <c r="BV83" s="118" t="str">
        <f t="shared" si="102"/>
        <v/>
      </c>
      <c r="BW83" s="119"/>
      <c r="BX83" s="120"/>
      <c r="BY83" s="121"/>
      <c r="BZ83" s="118" t="str">
        <f t="shared" si="103"/>
        <v/>
      </c>
      <c r="CA83" s="118"/>
      <c r="CB83" s="118" t="str">
        <f t="shared" si="104"/>
        <v/>
      </c>
      <c r="CC83" s="118"/>
      <c r="CD83" s="118" t="str">
        <f t="shared" si="105"/>
        <v/>
      </c>
      <c r="CE83" s="119"/>
      <c r="CH83" s="118" t="str">
        <f t="shared" si="106"/>
        <v/>
      </c>
      <c r="CI83" s="118"/>
      <c r="CJ83" s="118" t="str">
        <f t="shared" si="107"/>
        <v/>
      </c>
      <c r="CK83" s="118"/>
      <c r="CL83" s="118" t="str">
        <f t="shared" si="108"/>
        <v/>
      </c>
      <c r="CM83" s="119"/>
      <c r="DQ83" s="134" t="str">
        <f>IF(DP83&lt;&gt;"",MAX(DQ$1:DQ82)+1,"")</f>
        <v/>
      </c>
    </row>
    <row r="84" spans="1:155" s="113" customFormat="1" ht="51" customHeight="1" x14ac:dyDescent="0.25">
      <c r="A84" s="312"/>
      <c r="B84" s="313" t="s">
        <v>72</v>
      </c>
      <c r="C84" s="347" t="s">
        <v>153</v>
      </c>
      <c r="D84" s="343" t="s">
        <v>727</v>
      </c>
      <c r="E84" s="313" t="s">
        <v>78</v>
      </c>
      <c r="F84" s="313">
        <f>VLOOKUP(H84,Feuil1!A$1:B$5,2,0)</f>
        <v>0.2</v>
      </c>
      <c r="G84" s="322">
        <f t="shared" si="170"/>
        <v>5</v>
      </c>
      <c r="H84" s="318" t="s">
        <v>157</v>
      </c>
      <c r="I84" s="324">
        <v>12</v>
      </c>
      <c r="J84" s="663">
        <f>IF(I84&lt;&gt;"",MAX(J$1:J83)+1,"")</f>
        <v>70</v>
      </c>
      <c r="K84" s="183" t="s">
        <v>162</v>
      </c>
      <c r="L84" s="182">
        <v>1</v>
      </c>
      <c r="M84" s="213" t="s">
        <v>0</v>
      </c>
      <c r="N84" s="668"/>
      <c r="O84" s="199" t="str">
        <f t="shared" si="164"/>
        <v/>
      </c>
      <c r="P84" s="183" t="s">
        <v>163</v>
      </c>
      <c r="Q84" s="447" t="s">
        <v>763</v>
      </c>
      <c r="R84" s="115"/>
      <c r="S84" s="145"/>
      <c r="T84" s="116">
        <f t="shared" si="177"/>
        <v>1</v>
      </c>
      <c r="U84" s="116">
        <f t="shared" si="178"/>
        <v>1</v>
      </c>
      <c r="V84" s="116">
        <f t="shared" si="179"/>
        <v>1</v>
      </c>
      <c r="W84" s="116"/>
      <c r="X84" s="116">
        <f t="shared" si="180"/>
        <v>0</v>
      </c>
      <c r="Y84" s="116"/>
      <c r="Z84" s="116">
        <f t="shared" si="181"/>
        <v>1</v>
      </c>
      <c r="AA84" s="116"/>
      <c r="AB84" s="117"/>
      <c r="AC84" s="117"/>
      <c r="AD84" s="118" t="str">
        <f t="shared" si="182"/>
        <v/>
      </c>
      <c r="AE84" s="118"/>
      <c r="AF84" s="118" t="str">
        <f t="shared" si="183"/>
        <v/>
      </c>
      <c r="AG84" s="118"/>
      <c r="AH84" s="118" t="str">
        <f t="shared" si="184"/>
        <v/>
      </c>
      <c r="AI84" s="119"/>
      <c r="AJ84" s="120"/>
      <c r="AK84" s="118"/>
      <c r="AL84" s="118" t="str">
        <f t="shared" si="185"/>
        <v/>
      </c>
      <c r="AM84" s="118"/>
      <c r="AN84" s="118" t="str">
        <f t="shared" si="186"/>
        <v/>
      </c>
      <c r="AO84" s="118"/>
      <c r="AP84" s="118" t="str">
        <f t="shared" si="187"/>
        <v/>
      </c>
      <c r="AQ84" s="119"/>
      <c r="AR84" s="120"/>
      <c r="AS84" s="118"/>
      <c r="AT84" s="118" t="str">
        <f t="shared" si="188"/>
        <v/>
      </c>
      <c r="AU84" s="118"/>
      <c r="AV84" s="118" t="str">
        <f t="shared" si="189"/>
        <v/>
      </c>
      <c r="AW84" s="118"/>
      <c r="AX84" s="118" t="str">
        <f t="shared" si="190"/>
        <v/>
      </c>
      <c r="AY84" s="119"/>
      <c r="AZ84" s="120"/>
      <c r="BA84" s="118"/>
      <c r="BB84" s="118" t="str">
        <f t="shared" si="191"/>
        <v/>
      </c>
      <c r="BC84" s="118"/>
      <c r="BD84" s="118" t="str">
        <f t="shared" si="192"/>
        <v/>
      </c>
      <c r="BE84" s="118"/>
      <c r="BF84" s="118" t="str">
        <f t="shared" si="193"/>
        <v/>
      </c>
      <c r="BG84" s="119"/>
      <c r="BH84" s="120"/>
      <c r="BI84" s="116"/>
      <c r="BJ84" s="118">
        <f t="shared" si="194"/>
        <v>1</v>
      </c>
      <c r="BK84" s="118"/>
      <c r="BL84" s="118">
        <f t="shared" si="195"/>
        <v>0</v>
      </c>
      <c r="BM84" s="118"/>
      <c r="BN84" s="118">
        <f t="shared" si="196"/>
        <v>1</v>
      </c>
      <c r="BO84" s="119"/>
      <c r="BP84" s="120"/>
      <c r="BQ84" s="116"/>
      <c r="BR84" s="118" t="str">
        <f t="shared" si="100"/>
        <v/>
      </c>
      <c r="BS84" s="118"/>
      <c r="BT84" s="118" t="str">
        <f t="shared" si="101"/>
        <v/>
      </c>
      <c r="BU84" s="118"/>
      <c r="BV84" s="118" t="str">
        <f t="shared" si="102"/>
        <v/>
      </c>
      <c r="BW84" s="119"/>
      <c r="BX84" s="120"/>
      <c r="BY84" s="121"/>
      <c r="BZ84" s="118" t="str">
        <f t="shared" si="103"/>
        <v/>
      </c>
      <c r="CA84" s="118"/>
      <c r="CB84" s="118" t="str">
        <f t="shared" si="104"/>
        <v/>
      </c>
      <c r="CC84" s="118"/>
      <c r="CD84" s="118" t="str">
        <f t="shared" si="105"/>
        <v/>
      </c>
      <c r="CE84" s="119"/>
      <c r="CH84" s="118" t="str">
        <f t="shared" si="106"/>
        <v/>
      </c>
      <c r="CI84" s="118"/>
      <c r="CJ84" s="118" t="str">
        <f t="shared" si="107"/>
        <v/>
      </c>
      <c r="CK84" s="118"/>
      <c r="CL84" s="118" t="str">
        <f t="shared" si="108"/>
        <v/>
      </c>
      <c r="CM84" s="119"/>
      <c r="DQ84" s="134" t="str">
        <f>IF(DP84&lt;&gt;"",MAX(DQ$1:DQ83)+1,"")</f>
        <v/>
      </c>
    </row>
    <row r="85" spans="1:155" s="113" customFormat="1" ht="51.75" customHeight="1" x14ac:dyDescent="0.25">
      <c r="A85" s="312">
        <v>31</v>
      </c>
      <c r="B85" s="313" t="s">
        <v>72</v>
      </c>
      <c r="C85" s="347" t="s">
        <v>153</v>
      </c>
      <c r="D85" s="343" t="s">
        <v>727</v>
      </c>
      <c r="E85" s="313" t="s">
        <v>78</v>
      </c>
      <c r="F85" s="313">
        <f>VLOOKUP(H85,Feuil1!A$1:B$5,2,0)</f>
        <v>0.25</v>
      </c>
      <c r="G85" s="322">
        <f t="shared" si="170"/>
        <v>3</v>
      </c>
      <c r="H85" s="318" t="s">
        <v>154</v>
      </c>
      <c r="I85" s="324">
        <v>13</v>
      </c>
      <c r="J85" s="663">
        <f>IF(I85&lt;&gt;"",MAX(J$1:J84)+1,"")</f>
        <v>71</v>
      </c>
      <c r="K85" s="183" t="s">
        <v>164</v>
      </c>
      <c r="L85" s="182">
        <v>3</v>
      </c>
      <c r="M85" s="213" t="s">
        <v>87</v>
      </c>
      <c r="N85" s="668"/>
      <c r="O85" s="199" t="str">
        <f t="shared" si="164"/>
        <v/>
      </c>
      <c r="P85" s="183" t="s">
        <v>867</v>
      </c>
      <c r="Q85" s="447" t="s">
        <v>763</v>
      </c>
      <c r="R85" s="115"/>
      <c r="S85" s="145"/>
      <c r="T85" s="263">
        <f t="shared" si="177"/>
        <v>3</v>
      </c>
      <c r="U85" s="116">
        <f t="shared" ref="U85:U86" si="197">IF(M85="Très Satisfaisant",1,IF(M85="Satisfaisant",0.75,IF(M85="Insatisfaisant",0.25,IF(M85="Très Insatisfaisant",0,IF(M85="Non Mesuré","",0)))))</f>
        <v>1</v>
      </c>
      <c r="V85" s="116">
        <f t="shared" si="179"/>
        <v>3</v>
      </c>
      <c r="W85" s="116"/>
      <c r="X85" s="116">
        <f t="shared" si="180"/>
        <v>0</v>
      </c>
      <c r="Y85" s="116"/>
      <c r="Z85" s="116">
        <f t="shared" si="181"/>
        <v>3</v>
      </c>
      <c r="AA85" s="116"/>
      <c r="AB85" s="117"/>
      <c r="AC85" s="117"/>
      <c r="AD85" s="118" t="str">
        <f t="shared" si="182"/>
        <v/>
      </c>
      <c r="AE85" s="118"/>
      <c r="AF85" s="118" t="str">
        <f t="shared" si="183"/>
        <v/>
      </c>
      <c r="AG85" s="118"/>
      <c r="AH85" s="118" t="str">
        <f t="shared" si="184"/>
        <v/>
      </c>
      <c r="AI85" s="119"/>
      <c r="AJ85" s="120"/>
      <c r="AK85" s="118"/>
      <c r="AL85" s="118" t="str">
        <f t="shared" si="185"/>
        <v/>
      </c>
      <c r="AM85" s="118"/>
      <c r="AN85" s="118" t="str">
        <f t="shared" si="186"/>
        <v/>
      </c>
      <c r="AO85" s="118"/>
      <c r="AP85" s="118" t="str">
        <f t="shared" si="187"/>
        <v/>
      </c>
      <c r="AQ85" s="119"/>
      <c r="AR85" s="120"/>
      <c r="AS85" s="118"/>
      <c r="AT85" s="118">
        <f t="shared" si="188"/>
        <v>3</v>
      </c>
      <c r="AU85" s="118"/>
      <c r="AV85" s="118">
        <f t="shared" si="189"/>
        <v>0</v>
      </c>
      <c r="AW85" s="118"/>
      <c r="AX85" s="118">
        <f t="shared" si="190"/>
        <v>3</v>
      </c>
      <c r="AY85" s="119"/>
      <c r="AZ85" s="120"/>
      <c r="BA85" s="118"/>
      <c r="BB85" s="118" t="str">
        <f t="shared" si="191"/>
        <v/>
      </c>
      <c r="BC85" s="118"/>
      <c r="BD85" s="118" t="str">
        <f t="shared" si="192"/>
        <v/>
      </c>
      <c r="BE85" s="118"/>
      <c r="BF85" s="118" t="str">
        <f t="shared" si="193"/>
        <v/>
      </c>
      <c r="BG85" s="119"/>
      <c r="BH85" s="120"/>
      <c r="BI85" s="116"/>
      <c r="BJ85" s="118" t="str">
        <f t="shared" si="194"/>
        <v/>
      </c>
      <c r="BK85" s="118"/>
      <c r="BL85" s="118" t="str">
        <f t="shared" si="195"/>
        <v/>
      </c>
      <c r="BM85" s="118"/>
      <c r="BN85" s="118" t="str">
        <f t="shared" si="196"/>
        <v/>
      </c>
      <c r="BO85" s="119"/>
      <c r="BP85" s="120"/>
      <c r="BQ85" s="116"/>
      <c r="BR85" s="118">
        <f t="shared" si="100"/>
        <v>3</v>
      </c>
      <c r="BS85" s="118"/>
      <c r="BT85" s="118">
        <f t="shared" si="101"/>
        <v>0</v>
      </c>
      <c r="BU85" s="118"/>
      <c r="BV85" s="118">
        <f t="shared" si="102"/>
        <v>3</v>
      </c>
      <c r="BW85" s="119"/>
      <c r="BX85" s="120"/>
      <c r="BY85" s="121"/>
      <c r="BZ85" s="118" t="str">
        <f t="shared" si="103"/>
        <v/>
      </c>
      <c r="CA85" s="118"/>
      <c r="CB85" s="118" t="str">
        <f t="shared" si="104"/>
        <v/>
      </c>
      <c r="CC85" s="118"/>
      <c r="CD85" s="118" t="str">
        <f t="shared" si="105"/>
        <v/>
      </c>
      <c r="CE85" s="119"/>
      <c r="CH85" s="118" t="str">
        <f t="shared" si="106"/>
        <v/>
      </c>
      <c r="CI85" s="118"/>
      <c r="CJ85" s="118" t="str">
        <f t="shared" si="107"/>
        <v/>
      </c>
      <c r="CK85" s="118"/>
      <c r="CL85" s="118" t="str">
        <f t="shared" si="108"/>
        <v/>
      </c>
      <c r="CM85" s="119"/>
      <c r="DQ85" s="134" t="str">
        <f>IF(DP85&lt;&gt;"",MAX(DQ$1:DQ84)+1,"")</f>
        <v/>
      </c>
    </row>
    <row r="86" spans="1:155" s="135" customFormat="1" ht="45.75" customHeight="1" x14ac:dyDescent="0.25">
      <c r="A86" s="339">
        <v>32</v>
      </c>
      <c r="B86" s="313" t="s">
        <v>84</v>
      </c>
      <c r="C86" s="347" t="s">
        <v>153</v>
      </c>
      <c r="D86" s="343" t="s">
        <v>727</v>
      </c>
      <c r="E86" s="313" t="s">
        <v>78</v>
      </c>
      <c r="F86" s="313">
        <f>VLOOKUP(H86,Feuil1!A$1:B$5,2,0)</f>
        <v>0.25</v>
      </c>
      <c r="G86" s="322">
        <f t="shared" si="170"/>
        <v>3</v>
      </c>
      <c r="H86" s="318" t="s">
        <v>154</v>
      </c>
      <c r="I86" s="324">
        <v>13</v>
      </c>
      <c r="J86" s="663">
        <f>IF(I86&lt;&gt;"",MAX(J$1:J85)+1,"")</f>
        <v>72</v>
      </c>
      <c r="K86" s="183" t="s">
        <v>165</v>
      </c>
      <c r="L86" s="182">
        <v>3</v>
      </c>
      <c r="M86" s="213" t="s">
        <v>87</v>
      </c>
      <c r="N86" s="668"/>
      <c r="O86" s="199" t="str">
        <f t="shared" si="164"/>
        <v/>
      </c>
      <c r="P86" s="183" t="s">
        <v>867</v>
      </c>
      <c r="Q86" s="447" t="s">
        <v>763</v>
      </c>
      <c r="R86" s="138"/>
      <c r="S86" s="263"/>
      <c r="T86" s="263">
        <f t="shared" si="177"/>
        <v>3</v>
      </c>
      <c r="U86" s="116">
        <f t="shared" si="197"/>
        <v>1</v>
      </c>
      <c r="V86" s="116">
        <f t="shared" si="179"/>
        <v>3</v>
      </c>
      <c r="W86" s="116"/>
      <c r="X86" s="116">
        <f t="shared" si="180"/>
        <v>0</v>
      </c>
      <c r="Y86" s="116"/>
      <c r="Z86" s="116">
        <f t="shared" si="181"/>
        <v>3</v>
      </c>
      <c r="AA86" s="116"/>
      <c r="AB86" s="117"/>
      <c r="AC86" s="117"/>
      <c r="AD86" s="118" t="str">
        <f t="shared" si="182"/>
        <v/>
      </c>
      <c r="AE86" s="118"/>
      <c r="AF86" s="118" t="str">
        <f t="shared" si="183"/>
        <v/>
      </c>
      <c r="AG86" s="118"/>
      <c r="AH86" s="118" t="str">
        <f t="shared" si="184"/>
        <v/>
      </c>
      <c r="AI86" s="119"/>
      <c r="AJ86" s="120"/>
      <c r="AK86" s="118"/>
      <c r="AL86" s="118" t="str">
        <f t="shared" si="185"/>
        <v/>
      </c>
      <c r="AM86" s="118"/>
      <c r="AN86" s="118" t="str">
        <f t="shared" si="186"/>
        <v/>
      </c>
      <c r="AO86" s="118"/>
      <c r="AP86" s="118" t="str">
        <f t="shared" si="187"/>
        <v/>
      </c>
      <c r="AQ86" s="119"/>
      <c r="AR86" s="120"/>
      <c r="AS86" s="118"/>
      <c r="AT86" s="118">
        <f t="shared" si="188"/>
        <v>3</v>
      </c>
      <c r="AU86" s="118"/>
      <c r="AV86" s="118">
        <f t="shared" si="189"/>
        <v>0</v>
      </c>
      <c r="AW86" s="118"/>
      <c r="AX86" s="118">
        <f t="shared" si="190"/>
        <v>3</v>
      </c>
      <c r="AY86" s="119"/>
      <c r="AZ86" s="120"/>
      <c r="BA86" s="118"/>
      <c r="BB86" s="118" t="str">
        <f t="shared" si="191"/>
        <v/>
      </c>
      <c r="BC86" s="118"/>
      <c r="BD86" s="118" t="str">
        <f t="shared" si="192"/>
        <v/>
      </c>
      <c r="BE86" s="118"/>
      <c r="BF86" s="118" t="str">
        <f t="shared" si="193"/>
        <v/>
      </c>
      <c r="BG86" s="119"/>
      <c r="BH86" s="120"/>
      <c r="BI86" s="116"/>
      <c r="BJ86" s="118" t="str">
        <f t="shared" si="194"/>
        <v/>
      </c>
      <c r="BK86" s="118"/>
      <c r="BL86" s="118" t="str">
        <f t="shared" si="195"/>
        <v/>
      </c>
      <c r="BM86" s="118"/>
      <c r="BN86" s="118" t="str">
        <f t="shared" si="196"/>
        <v/>
      </c>
      <c r="BO86" s="119"/>
      <c r="BP86" s="120"/>
      <c r="BQ86" s="116"/>
      <c r="BR86" s="118" t="str">
        <f t="shared" si="100"/>
        <v/>
      </c>
      <c r="BS86" s="118"/>
      <c r="BT86" s="118" t="str">
        <f t="shared" si="101"/>
        <v/>
      </c>
      <c r="BU86" s="118"/>
      <c r="BV86" s="118" t="str">
        <f t="shared" si="102"/>
        <v/>
      </c>
      <c r="BW86" s="119"/>
      <c r="BX86" s="120"/>
      <c r="BY86" s="121"/>
      <c r="BZ86" s="118">
        <f t="shared" si="103"/>
        <v>3</v>
      </c>
      <c r="CA86" s="118"/>
      <c r="CB86" s="118">
        <f t="shared" si="104"/>
        <v>0</v>
      </c>
      <c r="CC86" s="118"/>
      <c r="CD86" s="118">
        <f t="shared" si="105"/>
        <v>3</v>
      </c>
      <c r="CE86" s="119"/>
      <c r="CF86" s="113"/>
      <c r="CG86" s="113"/>
      <c r="CH86" s="118" t="str">
        <f t="shared" si="106"/>
        <v/>
      </c>
      <c r="CI86" s="118"/>
      <c r="CJ86" s="118" t="str">
        <f t="shared" si="107"/>
        <v/>
      </c>
      <c r="CK86" s="118"/>
      <c r="CL86" s="118" t="str">
        <f t="shared" si="108"/>
        <v/>
      </c>
      <c r="CM86" s="119"/>
      <c r="CN86" s="113"/>
      <c r="DQ86" s="134" t="str">
        <f>IF(DP86&lt;&gt;"",MAX(DQ$1:DQ85)+1,"")</f>
        <v/>
      </c>
    </row>
    <row r="87" spans="1:155" s="113" customFormat="1" ht="47.25" customHeight="1" x14ac:dyDescent="0.25">
      <c r="A87" s="312">
        <v>33</v>
      </c>
      <c r="B87" s="313" t="s">
        <v>72</v>
      </c>
      <c r="C87" s="347" t="s">
        <v>153</v>
      </c>
      <c r="D87" s="343" t="s">
        <v>727</v>
      </c>
      <c r="E87" s="313" t="s">
        <v>78</v>
      </c>
      <c r="F87" s="313">
        <f>VLOOKUP(H87,Feuil1!A$1:B$5,2,0)</f>
        <v>0.25</v>
      </c>
      <c r="G87" s="322">
        <f t="shared" si="170"/>
        <v>3</v>
      </c>
      <c r="H87" s="318" t="s">
        <v>154</v>
      </c>
      <c r="I87" s="324">
        <v>13</v>
      </c>
      <c r="J87" s="663">
        <f>IF(I87&lt;&gt;"",MAX(J$1:J86)+1,"")</f>
        <v>73</v>
      </c>
      <c r="K87" s="183" t="s">
        <v>166</v>
      </c>
      <c r="L87" s="182">
        <v>3</v>
      </c>
      <c r="M87" s="213" t="s">
        <v>0</v>
      </c>
      <c r="N87" s="668"/>
      <c r="O87" s="199" t="str">
        <f t="shared" si="164"/>
        <v/>
      </c>
      <c r="P87" s="183" t="s">
        <v>167</v>
      </c>
      <c r="Q87" s="447" t="s">
        <v>763</v>
      </c>
      <c r="R87" s="115"/>
      <c r="S87" s="145"/>
      <c r="T87" s="116">
        <f>L87</f>
        <v>3</v>
      </c>
      <c r="U87" s="116">
        <f>IF(M87="OUI",1,IF(M87="NON",0,IF(M87="Non Mesuré","",0)))</f>
        <v>1</v>
      </c>
      <c r="V87" s="116">
        <f>IF(M87&lt;&gt;"Non Mesuré",T87*U87,"")</f>
        <v>3</v>
      </c>
      <c r="W87" s="116"/>
      <c r="X87" s="116">
        <f>IF(M87="Non Mesuré",T87,0)</f>
        <v>0</v>
      </c>
      <c r="Y87" s="116"/>
      <c r="Z87" s="116">
        <f>T87-X87</f>
        <v>3</v>
      </c>
      <c r="AA87" s="116"/>
      <c r="AB87" s="117"/>
      <c r="AC87" s="117"/>
      <c r="AD87" s="118" t="str">
        <f t="shared" si="182"/>
        <v/>
      </c>
      <c r="AE87" s="118"/>
      <c r="AF87" s="118" t="str">
        <f t="shared" si="183"/>
        <v/>
      </c>
      <c r="AG87" s="118"/>
      <c r="AH87" s="118" t="str">
        <f t="shared" si="184"/>
        <v/>
      </c>
      <c r="AI87" s="119"/>
      <c r="AJ87" s="120"/>
      <c r="AK87" s="118"/>
      <c r="AL87" s="118" t="str">
        <f t="shared" si="185"/>
        <v/>
      </c>
      <c r="AM87" s="118"/>
      <c r="AN87" s="118" t="str">
        <f t="shared" si="186"/>
        <v/>
      </c>
      <c r="AO87" s="118"/>
      <c r="AP87" s="118" t="str">
        <f t="shared" si="187"/>
        <v/>
      </c>
      <c r="AQ87" s="119"/>
      <c r="AR87" s="120"/>
      <c r="AS87" s="118"/>
      <c r="AT87" s="118">
        <f t="shared" si="188"/>
        <v>3</v>
      </c>
      <c r="AU87" s="118"/>
      <c r="AV87" s="118">
        <f t="shared" si="189"/>
        <v>0</v>
      </c>
      <c r="AW87" s="118"/>
      <c r="AX87" s="118">
        <f t="shared" si="190"/>
        <v>3</v>
      </c>
      <c r="AY87" s="119"/>
      <c r="AZ87" s="120"/>
      <c r="BA87" s="118"/>
      <c r="BB87" s="118" t="str">
        <f t="shared" si="191"/>
        <v/>
      </c>
      <c r="BC87" s="118"/>
      <c r="BD87" s="118" t="str">
        <f t="shared" si="192"/>
        <v/>
      </c>
      <c r="BE87" s="118"/>
      <c r="BF87" s="118" t="str">
        <f t="shared" si="193"/>
        <v/>
      </c>
      <c r="BG87" s="119"/>
      <c r="BH87" s="120"/>
      <c r="BI87" s="116"/>
      <c r="BJ87" s="118" t="str">
        <f t="shared" si="194"/>
        <v/>
      </c>
      <c r="BK87" s="118"/>
      <c r="BL87" s="118" t="str">
        <f t="shared" si="195"/>
        <v/>
      </c>
      <c r="BM87" s="118"/>
      <c r="BN87" s="118" t="str">
        <f t="shared" si="196"/>
        <v/>
      </c>
      <c r="BO87" s="119"/>
      <c r="BP87" s="120"/>
      <c r="BQ87" s="116"/>
      <c r="BR87" s="118" t="str">
        <f t="shared" ref="BR87:BR118" si="198">IF(A87=31,V87,"")</f>
        <v/>
      </c>
      <c r="BS87" s="118"/>
      <c r="BT87" s="118" t="str">
        <f t="shared" ref="BT87:BT118" si="199">IF(A87=31,X87,"")</f>
        <v/>
      </c>
      <c r="BU87" s="118"/>
      <c r="BV87" s="118" t="str">
        <f t="shared" ref="BV87:BV118" si="200">IF(A87=31,Z87,"")</f>
        <v/>
      </c>
      <c r="BW87" s="119"/>
      <c r="BX87" s="120"/>
      <c r="BY87" s="121"/>
      <c r="BZ87" s="118" t="str">
        <f t="shared" ref="BZ87:BZ118" si="201">IF(A87=32,V87,"")</f>
        <v/>
      </c>
      <c r="CA87" s="118"/>
      <c r="CB87" s="118" t="str">
        <f t="shared" ref="CB87:CB118" si="202">IF(A87=32,X87,"")</f>
        <v/>
      </c>
      <c r="CC87" s="118"/>
      <c r="CD87" s="118" t="str">
        <f t="shared" ref="CD87:CD118" si="203">IF(A87=32,Z87,"")</f>
        <v/>
      </c>
      <c r="CE87" s="119"/>
      <c r="CH87" s="118">
        <f t="shared" ref="CH87:CH118" si="204">IF(A87=33,V87,"")</f>
        <v>3</v>
      </c>
      <c r="CI87" s="118"/>
      <c r="CJ87" s="118">
        <f t="shared" ref="CJ87:CJ118" si="205">IF(A87=33,X87,"")</f>
        <v>0</v>
      </c>
      <c r="CK87" s="118"/>
      <c r="CL87" s="118">
        <f t="shared" ref="CL87:CL118" si="206">IF(A87=33,Z87,"")</f>
        <v>3</v>
      </c>
      <c r="CM87" s="119"/>
      <c r="DQ87" s="134" t="str">
        <f>IF(DP87&lt;&gt;"",MAX(DQ$1:DQ86)+1,"")</f>
        <v/>
      </c>
    </row>
    <row r="88" spans="1:155" s="113" customFormat="1" ht="24" customHeight="1" x14ac:dyDescent="0.25">
      <c r="A88" s="312">
        <v>31</v>
      </c>
      <c r="B88" s="313" t="s">
        <v>72</v>
      </c>
      <c r="C88" s="347" t="s">
        <v>153</v>
      </c>
      <c r="D88" s="343" t="s">
        <v>727</v>
      </c>
      <c r="E88" s="313" t="s">
        <v>78</v>
      </c>
      <c r="F88" s="313">
        <f>VLOOKUP(H88,Feuil1!A$1:B$5,2,0)</f>
        <v>0.25</v>
      </c>
      <c r="G88" s="322">
        <f>IF(H88="Information et Communication",1,IF(H88="Savoir-faire Savoir-être",2,IF(H88="Confort et hygiène",3,IF(H88="Qualité de la prestation",5,IF(H88="Développement Durable",4)))))</f>
        <v>3</v>
      </c>
      <c r="H88" s="318" t="s">
        <v>154</v>
      </c>
      <c r="I88" s="324">
        <v>63</v>
      </c>
      <c r="J88" s="663">
        <f>IF(I88&lt;&gt;"",MAX(J$1:J87)+1,"")</f>
        <v>74</v>
      </c>
      <c r="K88" s="183" t="s">
        <v>178</v>
      </c>
      <c r="L88" s="182">
        <v>3</v>
      </c>
      <c r="M88" s="213" t="s">
        <v>87</v>
      </c>
      <c r="N88" s="668"/>
      <c r="O88" s="199" t="str">
        <f>IF(ISERROR(SEARCH("Pas de NM possible",P88)),"","oui")</f>
        <v/>
      </c>
      <c r="P88" s="188" t="s">
        <v>179</v>
      </c>
      <c r="Q88" s="447" t="s">
        <v>763</v>
      </c>
      <c r="R88" s="115"/>
      <c r="S88" s="145"/>
      <c r="T88" s="263">
        <f t="shared" ref="T88:T89" si="207">L88</f>
        <v>3</v>
      </c>
      <c r="U88" s="116">
        <f t="shared" ref="U88:U89" si="208">IF(M88="Très Satisfaisant",1,IF(M88="Satisfaisant",0.75,IF(M88="Insatisfaisant",0.25,IF(M88="Très Insatisfaisant",0,IF(M88="Non Mesuré","",0)))))</f>
        <v>1</v>
      </c>
      <c r="V88" s="116">
        <f t="shared" ref="V88:V89" si="209">IF(M88&lt;&gt;"Non Mesuré",T88*U88,"")</f>
        <v>3</v>
      </c>
      <c r="W88" s="116"/>
      <c r="X88" s="116">
        <f t="shared" ref="X88:X89" si="210">IF(M88="Non Mesuré",T88,0)</f>
        <v>0</v>
      </c>
      <c r="Y88" s="116"/>
      <c r="Z88" s="116">
        <f t="shared" ref="Z88:Z89" si="211">T88-X88</f>
        <v>3</v>
      </c>
      <c r="AA88" s="116"/>
      <c r="AB88" s="117"/>
      <c r="AC88" s="117"/>
      <c r="AD88" s="118" t="str">
        <f t="shared" si="182"/>
        <v/>
      </c>
      <c r="AE88" s="118"/>
      <c r="AF88" s="118" t="str">
        <f t="shared" si="183"/>
        <v/>
      </c>
      <c r="AG88" s="118"/>
      <c r="AH88" s="118" t="str">
        <f t="shared" si="184"/>
        <v/>
      </c>
      <c r="AI88" s="119"/>
      <c r="AJ88" s="120"/>
      <c r="AK88" s="118"/>
      <c r="AL88" s="118" t="str">
        <f t="shared" si="185"/>
        <v/>
      </c>
      <c r="AM88" s="118"/>
      <c r="AN88" s="118" t="str">
        <f t="shared" si="186"/>
        <v/>
      </c>
      <c r="AO88" s="118"/>
      <c r="AP88" s="118" t="str">
        <f t="shared" si="187"/>
        <v/>
      </c>
      <c r="AQ88" s="119"/>
      <c r="AR88" s="120"/>
      <c r="AS88" s="118"/>
      <c r="AT88" s="118">
        <f t="shared" si="188"/>
        <v>3</v>
      </c>
      <c r="AU88" s="118"/>
      <c r="AV88" s="118">
        <f t="shared" si="189"/>
        <v>0</v>
      </c>
      <c r="AW88" s="118"/>
      <c r="AX88" s="118">
        <f t="shared" si="190"/>
        <v>3</v>
      </c>
      <c r="AY88" s="119"/>
      <c r="AZ88" s="120"/>
      <c r="BA88" s="118"/>
      <c r="BB88" s="118" t="str">
        <f t="shared" si="191"/>
        <v/>
      </c>
      <c r="BC88" s="118"/>
      <c r="BD88" s="118" t="str">
        <f t="shared" si="192"/>
        <v/>
      </c>
      <c r="BE88" s="118"/>
      <c r="BF88" s="118" t="str">
        <f t="shared" si="193"/>
        <v/>
      </c>
      <c r="BG88" s="119"/>
      <c r="BH88" s="120"/>
      <c r="BI88" s="116"/>
      <c r="BJ88" s="118" t="str">
        <f t="shared" si="194"/>
        <v/>
      </c>
      <c r="BK88" s="118"/>
      <c r="BL88" s="118" t="str">
        <f t="shared" si="195"/>
        <v/>
      </c>
      <c r="BM88" s="118"/>
      <c r="BN88" s="118" t="str">
        <f t="shared" si="196"/>
        <v/>
      </c>
      <c r="BO88" s="119"/>
      <c r="BP88" s="120"/>
      <c r="BQ88" s="116"/>
      <c r="BR88" s="118">
        <f t="shared" si="198"/>
        <v>3</v>
      </c>
      <c r="BS88" s="118"/>
      <c r="BT88" s="118">
        <f t="shared" si="199"/>
        <v>0</v>
      </c>
      <c r="BU88" s="118"/>
      <c r="BV88" s="118">
        <f t="shared" si="200"/>
        <v>3</v>
      </c>
      <c r="BW88" s="119"/>
      <c r="BX88" s="120"/>
      <c r="BY88" s="121"/>
      <c r="BZ88" s="118" t="str">
        <f t="shared" si="201"/>
        <v/>
      </c>
      <c r="CA88" s="118"/>
      <c r="CB88" s="118" t="str">
        <f t="shared" si="202"/>
        <v/>
      </c>
      <c r="CC88" s="118"/>
      <c r="CD88" s="118" t="str">
        <f t="shared" si="203"/>
        <v/>
      </c>
      <c r="CE88" s="119"/>
      <c r="CH88" s="118" t="str">
        <f t="shared" si="204"/>
        <v/>
      </c>
      <c r="CI88" s="118"/>
      <c r="CJ88" s="118" t="str">
        <f t="shared" si="205"/>
        <v/>
      </c>
      <c r="CK88" s="118"/>
      <c r="CL88" s="118" t="str">
        <f t="shared" si="206"/>
        <v/>
      </c>
      <c r="CM88" s="119"/>
      <c r="DQ88" s="134" t="str">
        <f>IF(DP88&lt;&gt;"",MAX(DQ$1:DQ87)+1,"")</f>
        <v/>
      </c>
    </row>
    <row r="89" spans="1:155" s="113" customFormat="1" ht="18" customHeight="1" x14ac:dyDescent="0.25">
      <c r="A89" s="312">
        <v>32</v>
      </c>
      <c r="B89" s="313" t="s">
        <v>84</v>
      </c>
      <c r="C89" s="347" t="s">
        <v>153</v>
      </c>
      <c r="D89" s="343" t="s">
        <v>727</v>
      </c>
      <c r="E89" s="313" t="s">
        <v>78</v>
      </c>
      <c r="F89" s="313">
        <f>VLOOKUP(H89,Feuil1!A$1:B$5,2,0)</f>
        <v>0.25</v>
      </c>
      <c r="G89" s="322">
        <f>IF(H89="Information et Communication",1,IF(H89="Savoir-faire Savoir-être",2,IF(H89="Confort et hygiène",3,IF(H89="Qualité de la prestation",5,IF(H89="Développement Durable",4)))))</f>
        <v>3</v>
      </c>
      <c r="H89" s="318" t="s">
        <v>154</v>
      </c>
      <c r="I89" s="324">
        <v>63</v>
      </c>
      <c r="J89" s="663">
        <f>IF(I89&lt;&gt;"",MAX(J$1:J88)+1,"")</f>
        <v>75</v>
      </c>
      <c r="K89" s="183" t="s">
        <v>180</v>
      </c>
      <c r="L89" s="182">
        <v>3</v>
      </c>
      <c r="M89" s="213" t="s">
        <v>87</v>
      </c>
      <c r="N89" s="668"/>
      <c r="O89" s="199" t="str">
        <f>IF(ISERROR(SEARCH("Pas de NM possible",P89)),"","oui")</f>
        <v/>
      </c>
      <c r="P89" s="188" t="s">
        <v>181</v>
      </c>
      <c r="Q89" s="447" t="s">
        <v>763</v>
      </c>
      <c r="R89" s="115"/>
      <c r="S89" s="145"/>
      <c r="T89" s="263">
        <f t="shared" si="207"/>
        <v>3</v>
      </c>
      <c r="U89" s="116">
        <f t="shared" si="208"/>
        <v>1</v>
      </c>
      <c r="V89" s="116">
        <f t="shared" si="209"/>
        <v>3</v>
      </c>
      <c r="W89" s="116"/>
      <c r="X89" s="116">
        <f t="shared" si="210"/>
        <v>0</v>
      </c>
      <c r="Y89" s="116"/>
      <c r="Z89" s="116">
        <f t="shared" si="211"/>
        <v>3</v>
      </c>
      <c r="AA89" s="116"/>
      <c r="AB89" s="117"/>
      <c r="AC89" s="117"/>
      <c r="AD89" s="118" t="str">
        <f t="shared" si="182"/>
        <v/>
      </c>
      <c r="AE89" s="118"/>
      <c r="AF89" s="118" t="str">
        <f t="shared" si="183"/>
        <v/>
      </c>
      <c r="AG89" s="118"/>
      <c r="AH89" s="118" t="str">
        <f t="shared" si="184"/>
        <v/>
      </c>
      <c r="AI89" s="119"/>
      <c r="AJ89" s="120"/>
      <c r="AK89" s="118"/>
      <c r="AL89" s="118" t="str">
        <f t="shared" si="185"/>
        <v/>
      </c>
      <c r="AM89" s="118"/>
      <c r="AN89" s="118" t="str">
        <f t="shared" si="186"/>
        <v/>
      </c>
      <c r="AO89" s="118"/>
      <c r="AP89" s="118" t="str">
        <f t="shared" si="187"/>
        <v/>
      </c>
      <c r="AQ89" s="119"/>
      <c r="AR89" s="120"/>
      <c r="AS89" s="118"/>
      <c r="AT89" s="118">
        <f t="shared" si="188"/>
        <v>3</v>
      </c>
      <c r="AU89" s="118"/>
      <c r="AV89" s="118">
        <f t="shared" si="189"/>
        <v>0</v>
      </c>
      <c r="AW89" s="118"/>
      <c r="AX89" s="118">
        <f t="shared" si="190"/>
        <v>3</v>
      </c>
      <c r="AY89" s="119"/>
      <c r="AZ89" s="120"/>
      <c r="BA89" s="118"/>
      <c r="BB89" s="118" t="str">
        <f t="shared" si="191"/>
        <v/>
      </c>
      <c r="BC89" s="118"/>
      <c r="BD89" s="118" t="str">
        <f t="shared" si="192"/>
        <v/>
      </c>
      <c r="BE89" s="118"/>
      <c r="BF89" s="118" t="str">
        <f t="shared" si="193"/>
        <v/>
      </c>
      <c r="BG89" s="119"/>
      <c r="BH89" s="120"/>
      <c r="BI89" s="116"/>
      <c r="BJ89" s="118" t="str">
        <f t="shared" si="194"/>
        <v/>
      </c>
      <c r="BK89" s="118"/>
      <c r="BL89" s="118" t="str">
        <f t="shared" si="195"/>
        <v/>
      </c>
      <c r="BM89" s="118"/>
      <c r="BN89" s="118" t="str">
        <f t="shared" si="196"/>
        <v/>
      </c>
      <c r="BO89" s="119"/>
      <c r="BP89" s="120"/>
      <c r="BQ89" s="116"/>
      <c r="BR89" s="118" t="str">
        <f t="shared" si="198"/>
        <v/>
      </c>
      <c r="BS89" s="118"/>
      <c r="BT89" s="118" t="str">
        <f t="shared" si="199"/>
        <v/>
      </c>
      <c r="BU89" s="118"/>
      <c r="BV89" s="118" t="str">
        <f t="shared" si="200"/>
        <v/>
      </c>
      <c r="BW89" s="119"/>
      <c r="BX89" s="120"/>
      <c r="BY89" s="121"/>
      <c r="BZ89" s="118">
        <f t="shared" si="201"/>
        <v>3</v>
      </c>
      <c r="CA89" s="118"/>
      <c r="CB89" s="118">
        <f t="shared" si="202"/>
        <v>0</v>
      </c>
      <c r="CC89" s="118"/>
      <c r="CD89" s="118">
        <f t="shared" si="203"/>
        <v>3</v>
      </c>
      <c r="CE89" s="119"/>
      <c r="CH89" s="118" t="str">
        <f t="shared" si="204"/>
        <v/>
      </c>
      <c r="CI89" s="118"/>
      <c r="CJ89" s="118" t="str">
        <f t="shared" si="205"/>
        <v/>
      </c>
      <c r="CK89" s="118"/>
      <c r="CL89" s="118" t="str">
        <f t="shared" si="206"/>
        <v/>
      </c>
      <c r="CM89" s="119"/>
      <c r="DQ89" s="134" t="str">
        <f>IF(DP89&lt;&gt;"",MAX(DQ$1:DQ88)+1,"")</f>
        <v/>
      </c>
    </row>
    <row r="90" spans="1:155" s="113" customFormat="1" ht="69.75" customHeight="1" x14ac:dyDescent="0.25">
      <c r="A90" s="312">
        <v>33</v>
      </c>
      <c r="B90" s="313" t="s">
        <v>72</v>
      </c>
      <c r="C90" s="347" t="s">
        <v>153</v>
      </c>
      <c r="D90" s="343" t="s">
        <v>727</v>
      </c>
      <c r="E90" s="313" t="s">
        <v>78</v>
      </c>
      <c r="F90" s="313">
        <f>VLOOKUP(H90,Feuil1!A$1:B$5,2,0)</f>
        <v>0.25</v>
      </c>
      <c r="G90" s="322">
        <f>IF(H90="Information et Communication",1,IF(H90="Savoir-faire Savoir-être",2,IF(H90="Confort et hygiène",3,IF(H90="Qualité de la prestation",5,IF(H90="Développement Durable",4)))))</f>
        <v>3</v>
      </c>
      <c r="H90" s="318" t="s">
        <v>154</v>
      </c>
      <c r="I90" s="324">
        <v>63</v>
      </c>
      <c r="J90" s="663">
        <f>IF(I90&lt;&gt;"",MAX(J$1:J89)+1,"")</f>
        <v>76</v>
      </c>
      <c r="K90" s="185" t="s">
        <v>182</v>
      </c>
      <c r="L90" s="184">
        <v>1</v>
      </c>
      <c r="M90" s="214" t="s">
        <v>0</v>
      </c>
      <c r="N90" s="670"/>
      <c r="O90" s="200" t="str">
        <f>IF(ISERROR(SEARCH("Pas de NM possible",P90)),"","oui")</f>
        <v/>
      </c>
      <c r="P90" s="189" t="s">
        <v>183</v>
      </c>
      <c r="Q90" s="448" t="s">
        <v>763</v>
      </c>
      <c r="R90" s="115"/>
      <c r="S90" s="145"/>
      <c r="T90" s="116">
        <f>L90</f>
        <v>1</v>
      </c>
      <c r="U90" s="116">
        <f>IF(M90="OUI",1,IF(M90="NON",0,IF(M90="Non Mesuré","",0)))</f>
        <v>1</v>
      </c>
      <c r="V90" s="116">
        <f>IF(M90&lt;&gt;"Non Mesuré",T90*U90,"")</f>
        <v>1</v>
      </c>
      <c r="W90" s="116"/>
      <c r="X90" s="116">
        <f>IF(M90="Non Mesuré",T90,0)</f>
        <v>0</v>
      </c>
      <c r="Y90" s="116"/>
      <c r="Z90" s="116">
        <f>T90-X90</f>
        <v>1</v>
      </c>
      <c r="AA90" s="116"/>
      <c r="AB90" s="117"/>
      <c r="AC90" s="117"/>
      <c r="AD90" s="118" t="str">
        <f t="shared" si="182"/>
        <v/>
      </c>
      <c r="AE90" s="118"/>
      <c r="AF90" s="118" t="str">
        <f t="shared" si="183"/>
        <v/>
      </c>
      <c r="AG90" s="118"/>
      <c r="AH90" s="118" t="str">
        <f t="shared" si="184"/>
        <v/>
      </c>
      <c r="AI90" s="119"/>
      <c r="AJ90" s="120"/>
      <c r="AK90" s="118"/>
      <c r="AL90" s="118" t="str">
        <f t="shared" si="185"/>
        <v/>
      </c>
      <c r="AM90" s="118"/>
      <c r="AN90" s="118" t="str">
        <f t="shared" si="186"/>
        <v/>
      </c>
      <c r="AO90" s="118"/>
      <c r="AP90" s="118" t="str">
        <f t="shared" si="187"/>
        <v/>
      </c>
      <c r="AQ90" s="119"/>
      <c r="AR90" s="120"/>
      <c r="AS90" s="118"/>
      <c r="AT90" s="118">
        <f t="shared" si="188"/>
        <v>1</v>
      </c>
      <c r="AU90" s="118"/>
      <c r="AV90" s="118">
        <f t="shared" si="189"/>
        <v>0</v>
      </c>
      <c r="AW90" s="118"/>
      <c r="AX90" s="118">
        <f t="shared" si="190"/>
        <v>1</v>
      </c>
      <c r="AY90" s="119"/>
      <c r="AZ90" s="120"/>
      <c r="BA90" s="118"/>
      <c r="BB90" s="118" t="str">
        <f t="shared" si="191"/>
        <v/>
      </c>
      <c r="BC90" s="118"/>
      <c r="BD90" s="118" t="str">
        <f t="shared" si="192"/>
        <v/>
      </c>
      <c r="BE90" s="118"/>
      <c r="BF90" s="118" t="str">
        <f t="shared" si="193"/>
        <v/>
      </c>
      <c r="BG90" s="119"/>
      <c r="BH90" s="120"/>
      <c r="BI90" s="116"/>
      <c r="BJ90" s="118" t="str">
        <f t="shared" si="194"/>
        <v/>
      </c>
      <c r="BK90" s="118"/>
      <c r="BL90" s="118" t="str">
        <f t="shared" si="195"/>
        <v/>
      </c>
      <c r="BM90" s="118"/>
      <c r="BN90" s="118" t="str">
        <f t="shared" si="196"/>
        <v/>
      </c>
      <c r="BO90" s="119"/>
      <c r="BP90" s="120"/>
      <c r="BQ90" s="116"/>
      <c r="BR90" s="118" t="str">
        <f t="shared" si="198"/>
        <v/>
      </c>
      <c r="BS90" s="118"/>
      <c r="BT90" s="118" t="str">
        <f t="shared" si="199"/>
        <v/>
      </c>
      <c r="BU90" s="118"/>
      <c r="BV90" s="118" t="str">
        <f t="shared" si="200"/>
        <v/>
      </c>
      <c r="BW90" s="119"/>
      <c r="BX90" s="120"/>
      <c r="BY90" s="121"/>
      <c r="BZ90" s="118" t="str">
        <f t="shared" si="201"/>
        <v/>
      </c>
      <c r="CA90" s="118"/>
      <c r="CB90" s="118" t="str">
        <f t="shared" si="202"/>
        <v/>
      </c>
      <c r="CC90" s="118"/>
      <c r="CD90" s="118" t="str">
        <f t="shared" si="203"/>
        <v/>
      </c>
      <c r="CE90" s="119"/>
      <c r="CH90" s="118">
        <f t="shared" si="204"/>
        <v>1</v>
      </c>
      <c r="CI90" s="118"/>
      <c r="CJ90" s="118">
        <f t="shared" si="205"/>
        <v>0</v>
      </c>
      <c r="CK90" s="118"/>
      <c r="CL90" s="118">
        <f t="shared" si="206"/>
        <v>1</v>
      </c>
      <c r="CM90" s="119"/>
      <c r="DQ90" s="134" t="str">
        <f>IF(DP90&lt;&gt;"",MAX(DQ$1:DQ89)+1,"")</f>
        <v/>
      </c>
    </row>
    <row r="91" spans="1:155" s="135" customFormat="1" ht="33.75" customHeight="1" x14ac:dyDescent="0.2">
      <c r="A91" s="339"/>
      <c r="B91" s="340"/>
      <c r="C91" s="340"/>
      <c r="D91" s="340"/>
      <c r="E91" s="340"/>
      <c r="F91" s="340"/>
      <c r="G91" s="341"/>
      <c r="H91" s="341"/>
      <c r="I91" s="333"/>
      <c r="J91" s="663" t="str">
        <f>IF(I91&lt;&gt;"",MAX(J$1:J90)+1,"")</f>
        <v/>
      </c>
      <c r="K91" s="479" t="s">
        <v>673</v>
      </c>
      <c r="L91" s="480" t="s">
        <v>44</v>
      </c>
      <c r="M91" s="481" t="s">
        <v>45</v>
      </c>
      <c r="N91" s="717" t="s">
        <v>46</v>
      </c>
      <c r="O91" s="290" t="str">
        <f t="shared" si="164"/>
        <v/>
      </c>
      <c r="P91" s="479" t="s">
        <v>48</v>
      </c>
      <c r="Q91" s="482" t="s">
        <v>488</v>
      </c>
      <c r="R91" s="138"/>
      <c r="S91" s="263"/>
      <c r="T91" s="263"/>
      <c r="U91" s="116"/>
      <c r="V91" s="116"/>
      <c r="W91" s="116"/>
      <c r="X91" s="116"/>
      <c r="Y91" s="116"/>
      <c r="Z91" s="116"/>
      <c r="AA91" s="116"/>
      <c r="AB91" s="117"/>
      <c r="AC91" s="117"/>
      <c r="AD91" s="118"/>
      <c r="AE91" s="118"/>
      <c r="AF91" s="118"/>
      <c r="AG91" s="118"/>
      <c r="AH91" s="118"/>
      <c r="AI91" s="119"/>
      <c r="AJ91" s="120"/>
      <c r="AK91" s="118"/>
      <c r="AL91" s="118"/>
      <c r="AM91" s="118"/>
      <c r="AN91" s="118"/>
      <c r="AO91" s="118"/>
      <c r="AP91" s="118"/>
      <c r="AQ91" s="119"/>
      <c r="AR91" s="120"/>
      <c r="AS91" s="118"/>
      <c r="AT91" s="118"/>
      <c r="AU91" s="118"/>
      <c r="AV91" s="118"/>
      <c r="AW91" s="118"/>
      <c r="AX91" s="118"/>
      <c r="AY91" s="119"/>
      <c r="AZ91" s="120"/>
      <c r="BA91" s="118"/>
      <c r="BB91" s="118"/>
      <c r="BC91" s="118"/>
      <c r="BD91" s="118"/>
      <c r="BE91" s="118"/>
      <c r="BF91" s="118"/>
      <c r="BG91" s="119"/>
      <c r="BH91" s="120"/>
      <c r="BI91" s="116"/>
      <c r="BJ91" s="118"/>
      <c r="BK91" s="118"/>
      <c r="BL91" s="118"/>
      <c r="BM91" s="118"/>
      <c r="BN91" s="118"/>
      <c r="BO91" s="119"/>
      <c r="BP91" s="120"/>
      <c r="BQ91" s="116"/>
      <c r="BR91" s="118" t="str">
        <f t="shared" si="198"/>
        <v/>
      </c>
      <c r="BS91" s="118"/>
      <c r="BT91" s="118" t="str">
        <f t="shared" si="199"/>
        <v/>
      </c>
      <c r="BU91" s="118"/>
      <c r="BV91" s="118" t="str">
        <f t="shared" si="200"/>
        <v/>
      </c>
      <c r="BW91" s="119"/>
      <c r="BX91" s="120"/>
      <c r="BY91" s="121"/>
      <c r="BZ91" s="118" t="str">
        <f t="shared" si="201"/>
        <v/>
      </c>
      <c r="CA91" s="118"/>
      <c r="CB91" s="118" t="str">
        <f t="shared" si="202"/>
        <v/>
      </c>
      <c r="CC91" s="118"/>
      <c r="CD91" s="118" t="str">
        <f t="shared" si="203"/>
        <v/>
      </c>
      <c r="CE91" s="119"/>
      <c r="CF91" s="113"/>
      <c r="CG91" s="113"/>
      <c r="CH91" s="118" t="str">
        <f t="shared" si="204"/>
        <v/>
      </c>
      <c r="CI91" s="118"/>
      <c r="CJ91" s="118" t="str">
        <f t="shared" si="205"/>
        <v/>
      </c>
      <c r="CK91" s="118"/>
      <c r="CL91" s="118" t="str">
        <f t="shared" si="206"/>
        <v/>
      </c>
      <c r="CM91" s="119"/>
      <c r="CN91" s="113"/>
      <c r="DQ91" s="134" t="str">
        <f>IF(DP91&lt;&gt;"",MAX(DQ$1:DQ87)+1,"")</f>
        <v/>
      </c>
    </row>
    <row r="92" spans="1:155" s="132" customFormat="1" ht="18" customHeight="1" x14ac:dyDescent="0.25">
      <c r="A92" s="312"/>
      <c r="B92" s="313"/>
      <c r="C92" s="313"/>
      <c r="D92" s="313"/>
      <c r="E92" s="313"/>
      <c r="F92" s="313"/>
      <c r="G92" s="322"/>
      <c r="H92" s="322"/>
      <c r="I92" s="350"/>
      <c r="J92" s="663" t="str">
        <f>IF(I92&lt;&gt;"",MAX(J$1:J91)+1,"")</f>
        <v/>
      </c>
      <c r="K92" s="143" t="s">
        <v>703</v>
      </c>
      <c r="L92" s="143"/>
      <c r="M92" s="220"/>
      <c r="N92" s="641"/>
      <c r="O92" s="201" t="str">
        <f t="shared" si="164"/>
        <v/>
      </c>
      <c r="P92" s="125"/>
      <c r="Q92" s="449"/>
      <c r="R92" s="115"/>
      <c r="S92" s="112"/>
      <c r="T92" s="273"/>
      <c r="U92" s="126"/>
      <c r="V92" s="126"/>
      <c r="W92" s="126"/>
      <c r="X92" s="126"/>
      <c r="Y92" s="126"/>
      <c r="Z92" s="126"/>
      <c r="AA92" s="126"/>
      <c r="AB92" s="127"/>
      <c r="AC92" s="127"/>
      <c r="AD92" s="128"/>
      <c r="AE92" s="128"/>
      <c r="AF92" s="128"/>
      <c r="AG92" s="128"/>
      <c r="AH92" s="128"/>
      <c r="AI92" s="129"/>
      <c r="AJ92" s="130"/>
      <c r="AK92" s="128"/>
      <c r="AL92" s="128"/>
      <c r="AM92" s="128"/>
      <c r="AN92" s="128"/>
      <c r="AO92" s="128"/>
      <c r="AP92" s="128"/>
      <c r="AQ92" s="129"/>
      <c r="AR92" s="130"/>
      <c r="AS92" s="128"/>
      <c r="AT92" s="128"/>
      <c r="AU92" s="128"/>
      <c r="AV92" s="128"/>
      <c r="AW92" s="128"/>
      <c r="AX92" s="128"/>
      <c r="AY92" s="129"/>
      <c r="AZ92" s="130"/>
      <c r="BA92" s="128"/>
      <c r="BB92" s="128"/>
      <c r="BC92" s="128"/>
      <c r="BD92" s="128"/>
      <c r="BE92" s="128"/>
      <c r="BF92" s="128"/>
      <c r="BG92" s="129"/>
      <c r="BH92" s="130"/>
      <c r="BI92" s="126"/>
      <c r="BJ92" s="128"/>
      <c r="BK92" s="128"/>
      <c r="BL92" s="128"/>
      <c r="BM92" s="128"/>
      <c r="BN92" s="128"/>
      <c r="BO92" s="129"/>
      <c r="BP92" s="130"/>
      <c r="BQ92" s="126"/>
      <c r="BR92" s="128" t="str">
        <f t="shared" si="198"/>
        <v/>
      </c>
      <c r="BS92" s="128"/>
      <c r="BT92" s="128" t="str">
        <f t="shared" si="199"/>
        <v/>
      </c>
      <c r="BU92" s="128"/>
      <c r="BV92" s="128" t="str">
        <f t="shared" si="200"/>
        <v/>
      </c>
      <c r="BW92" s="129"/>
      <c r="BX92" s="130"/>
      <c r="BY92" s="131"/>
      <c r="BZ92" s="128" t="str">
        <f t="shared" si="201"/>
        <v/>
      </c>
      <c r="CA92" s="128"/>
      <c r="CB92" s="128" t="str">
        <f t="shared" si="202"/>
        <v/>
      </c>
      <c r="CC92" s="128"/>
      <c r="CD92" s="128" t="str">
        <f t="shared" si="203"/>
        <v/>
      </c>
      <c r="CE92" s="129"/>
      <c r="CH92" s="128" t="str">
        <f t="shared" si="204"/>
        <v/>
      </c>
      <c r="CI92" s="128"/>
      <c r="CJ92" s="128" t="str">
        <f t="shared" si="205"/>
        <v/>
      </c>
      <c r="CK92" s="128"/>
      <c r="CL92" s="128" t="str">
        <f t="shared" si="206"/>
        <v/>
      </c>
      <c r="CM92" s="129"/>
      <c r="DQ92" s="124" t="str">
        <f>IF(DP92&lt;&gt;"",MAX(DQ$1:DQ80)+1,"")</f>
        <v/>
      </c>
    </row>
    <row r="93" spans="1:155" s="113" customFormat="1" ht="27" customHeight="1" x14ac:dyDescent="0.25">
      <c r="A93" s="312"/>
      <c r="B93" s="340" t="s">
        <v>84</v>
      </c>
      <c r="C93" s="347" t="s">
        <v>153</v>
      </c>
      <c r="D93" s="351" t="s">
        <v>168</v>
      </c>
      <c r="E93" s="340"/>
      <c r="F93" s="313">
        <f>VLOOKUP(H93,Feuil1!A$1:B$5,2,0)</f>
        <v>0.1</v>
      </c>
      <c r="G93" s="322">
        <f t="shared" si="170"/>
        <v>1</v>
      </c>
      <c r="H93" s="323" t="s">
        <v>74</v>
      </c>
      <c r="I93" s="324">
        <v>2</v>
      </c>
      <c r="J93" s="663">
        <f>IF(I93&lt;&gt;"",MAX(J$1:J92)+1,"")</f>
        <v>77</v>
      </c>
      <c r="K93" s="401" t="s">
        <v>704</v>
      </c>
      <c r="L93" s="402">
        <v>3</v>
      </c>
      <c r="M93" s="403" t="s">
        <v>0</v>
      </c>
      <c r="N93" s="679"/>
      <c r="O93" s="404" t="str">
        <f t="shared" si="164"/>
        <v/>
      </c>
      <c r="P93" s="401" t="s">
        <v>596</v>
      </c>
      <c r="Q93" s="446" t="s">
        <v>763</v>
      </c>
      <c r="R93" s="115"/>
      <c r="S93" s="145"/>
      <c r="T93" s="116">
        <f t="shared" ref="T93:T100" si="212">L93</f>
        <v>3</v>
      </c>
      <c r="U93" s="116">
        <f t="shared" ref="U93:U98" si="213">IF(M93="OUI",1,IF(M93="NON",0,IF(M93="Non Mesuré","",0)))</f>
        <v>1</v>
      </c>
      <c r="V93" s="116">
        <f t="shared" ref="V93:V100" si="214">IF(M93&lt;&gt;"Non Mesuré",T93*U93,"")</f>
        <v>3</v>
      </c>
      <c r="W93" s="116"/>
      <c r="X93" s="116">
        <f t="shared" ref="X93:X100" si="215">IF(M93="Non Mesuré",T93,0)</f>
        <v>0</v>
      </c>
      <c r="Y93" s="116"/>
      <c r="Z93" s="116">
        <f t="shared" ref="Z93:Z100" si="216">T93-X93</f>
        <v>3</v>
      </c>
      <c r="AA93" s="116"/>
      <c r="AB93" s="117"/>
      <c r="AC93" s="117"/>
      <c r="AD93" s="118">
        <f t="shared" ref="AD93:AD102" si="217">IF(G93=1,V93,"")</f>
        <v>3</v>
      </c>
      <c r="AE93" s="118"/>
      <c r="AF93" s="118">
        <f t="shared" ref="AF93:AF102" si="218">IF(G93=1,X93,"")</f>
        <v>0</v>
      </c>
      <c r="AG93" s="118"/>
      <c r="AH93" s="118">
        <f t="shared" ref="AH93:AH102" si="219">IF(G93=1,Z93,"")</f>
        <v>3</v>
      </c>
      <c r="AI93" s="119"/>
      <c r="AJ93" s="120"/>
      <c r="AK93" s="118"/>
      <c r="AL93" s="118" t="str">
        <f t="shared" ref="AL93:AL102" si="220">IF(G93=2,V93,"")</f>
        <v/>
      </c>
      <c r="AM93" s="118"/>
      <c r="AN93" s="118" t="str">
        <f t="shared" ref="AN93:AN102" si="221">IF(G93=2,X93,"")</f>
        <v/>
      </c>
      <c r="AO93" s="118"/>
      <c r="AP93" s="118" t="str">
        <f t="shared" ref="AP93:AP102" si="222">IF(G93=2,Z93,"")</f>
        <v/>
      </c>
      <c r="AQ93" s="119"/>
      <c r="AR93" s="120"/>
      <c r="AS93" s="118"/>
      <c r="AT93" s="118" t="str">
        <f t="shared" ref="AT93:AT102" si="223">IF(G93=3,V93,"")</f>
        <v/>
      </c>
      <c r="AU93" s="118"/>
      <c r="AV93" s="118" t="str">
        <f t="shared" ref="AV93:AV102" si="224">IF(G93=3,X93,"")</f>
        <v/>
      </c>
      <c r="AW93" s="118"/>
      <c r="AX93" s="118" t="str">
        <f t="shared" ref="AX93:AX102" si="225">IF(G93=3,Z93,"")</f>
        <v/>
      </c>
      <c r="AY93" s="119"/>
      <c r="AZ93" s="120"/>
      <c r="BA93" s="118"/>
      <c r="BB93" s="118" t="str">
        <f t="shared" ref="BB93:BB102" si="226">IF(G93=4,V93,"")</f>
        <v/>
      </c>
      <c r="BC93" s="118"/>
      <c r="BD93" s="118" t="str">
        <f t="shared" ref="BD93:BD102" si="227">IF(G93=4,X93,"")</f>
        <v/>
      </c>
      <c r="BE93" s="118"/>
      <c r="BF93" s="118" t="str">
        <f t="shared" ref="BF93:BF102" si="228">IF(G93=4,Z93,"")</f>
        <v/>
      </c>
      <c r="BG93" s="119"/>
      <c r="BH93" s="120"/>
      <c r="BI93" s="116"/>
      <c r="BJ93" s="118" t="str">
        <f t="shared" ref="BJ93:BJ102" si="229">IF(G93=5,V93,"")</f>
        <v/>
      </c>
      <c r="BK93" s="118"/>
      <c r="BL93" s="118" t="str">
        <f t="shared" ref="BL93:BL102" si="230">IF(G93=5,X93,"")</f>
        <v/>
      </c>
      <c r="BM93" s="118"/>
      <c r="BN93" s="118" t="str">
        <f t="shared" ref="BN93:BN102" si="231">IF(G93=5,Z93,"")</f>
        <v/>
      </c>
      <c r="BO93" s="119"/>
      <c r="BP93" s="120"/>
      <c r="BQ93" s="116"/>
      <c r="BR93" s="118" t="str">
        <f t="shared" si="198"/>
        <v/>
      </c>
      <c r="BS93" s="118"/>
      <c r="BT93" s="118" t="str">
        <f t="shared" si="199"/>
        <v/>
      </c>
      <c r="BU93" s="118"/>
      <c r="BV93" s="118" t="str">
        <f t="shared" si="200"/>
        <v/>
      </c>
      <c r="BW93" s="119"/>
      <c r="BX93" s="120"/>
      <c r="BY93" s="121"/>
      <c r="BZ93" s="118" t="str">
        <f t="shared" si="201"/>
        <v/>
      </c>
      <c r="CA93" s="118"/>
      <c r="CB93" s="118" t="str">
        <f t="shared" si="202"/>
        <v/>
      </c>
      <c r="CC93" s="118"/>
      <c r="CD93" s="118" t="str">
        <f t="shared" si="203"/>
        <v/>
      </c>
      <c r="CE93" s="119"/>
      <c r="CH93" s="118" t="str">
        <f t="shared" si="204"/>
        <v/>
      </c>
      <c r="CI93" s="118"/>
      <c r="CJ93" s="118" t="str">
        <f t="shared" si="205"/>
        <v/>
      </c>
      <c r="CK93" s="118"/>
      <c r="CL93" s="118" t="str">
        <f t="shared" si="206"/>
        <v/>
      </c>
      <c r="CM93" s="119"/>
      <c r="DQ93" s="134" t="str">
        <f>IF(DP93&lt;&gt;"",MAX(DQ$1:DQ92)+1,"")</f>
        <v/>
      </c>
    </row>
    <row r="94" spans="1:155" s="113" customFormat="1" ht="68.25" customHeight="1" x14ac:dyDescent="0.25">
      <c r="A94" s="312"/>
      <c r="B94" s="340" t="s">
        <v>84</v>
      </c>
      <c r="C94" s="347" t="s">
        <v>153</v>
      </c>
      <c r="D94" s="351" t="s">
        <v>168</v>
      </c>
      <c r="E94" s="340"/>
      <c r="F94" s="313">
        <f>VLOOKUP(H94,Feuil1!A$1:B$5,2,0)</f>
        <v>0.1</v>
      </c>
      <c r="G94" s="322">
        <f t="shared" si="170"/>
        <v>1</v>
      </c>
      <c r="H94" s="323" t="s">
        <v>74</v>
      </c>
      <c r="I94" s="324">
        <v>16</v>
      </c>
      <c r="J94" s="663">
        <f>IF(I94&lt;&gt;"",MAX(J$1:J93)+1,"")</f>
        <v>78</v>
      </c>
      <c r="K94" s="183" t="s">
        <v>169</v>
      </c>
      <c r="L94" s="182">
        <v>3</v>
      </c>
      <c r="M94" s="213" t="s">
        <v>0</v>
      </c>
      <c r="N94" s="668"/>
      <c r="O94" s="199" t="str">
        <f t="shared" si="164"/>
        <v/>
      </c>
      <c r="P94" s="183"/>
      <c r="Q94" s="447" t="s">
        <v>763</v>
      </c>
      <c r="R94" s="115"/>
      <c r="S94" s="145"/>
      <c r="T94" s="116">
        <f t="shared" si="212"/>
        <v>3</v>
      </c>
      <c r="U94" s="116">
        <f t="shared" si="213"/>
        <v>1</v>
      </c>
      <c r="V94" s="116">
        <f t="shared" si="214"/>
        <v>3</v>
      </c>
      <c r="W94" s="116"/>
      <c r="X94" s="116">
        <f t="shared" si="215"/>
        <v>0</v>
      </c>
      <c r="Y94" s="116"/>
      <c r="Z94" s="116">
        <f t="shared" si="216"/>
        <v>3</v>
      </c>
      <c r="AA94" s="116"/>
      <c r="AB94" s="117"/>
      <c r="AC94" s="117"/>
      <c r="AD94" s="118">
        <f t="shared" si="217"/>
        <v>3</v>
      </c>
      <c r="AE94" s="118"/>
      <c r="AF94" s="118">
        <f t="shared" si="218"/>
        <v>0</v>
      </c>
      <c r="AG94" s="118"/>
      <c r="AH94" s="118">
        <f t="shared" si="219"/>
        <v>3</v>
      </c>
      <c r="AI94" s="119"/>
      <c r="AJ94" s="120"/>
      <c r="AK94" s="118"/>
      <c r="AL94" s="118" t="str">
        <f t="shared" si="220"/>
        <v/>
      </c>
      <c r="AM94" s="118"/>
      <c r="AN94" s="118" t="str">
        <f t="shared" si="221"/>
        <v/>
      </c>
      <c r="AO94" s="118"/>
      <c r="AP94" s="118" t="str">
        <f t="shared" si="222"/>
        <v/>
      </c>
      <c r="AQ94" s="119"/>
      <c r="AR94" s="120"/>
      <c r="AS94" s="118"/>
      <c r="AT94" s="118" t="str">
        <f t="shared" si="223"/>
        <v/>
      </c>
      <c r="AU94" s="118"/>
      <c r="AV94" s="118" t="str">
        <f t="shared" si="224"/>
        <v/>
      </c>
      <c r="AW94" s="118"/>
      <c r="AX94" s="118" t="str">
        <f t="shared" si="225"/>
        <v/>
      </c>
      <c r="AY94" s="119"/>
      <c r="AZ94" s="120"/>
      <c r="BA94" s="118"/>
      <c r="BB94" s="118" t="str">
        <f t="shared" si="226"/>
        <v/>
      </c>
      <c r="BC94" s="118"/>
      <c r="BD94" s="118" t="str">
        <f t="shared" si="227"/>
        <v/>
      </c>
      <c r="BE94" s="118"/>
      <c r="BF94" s="118" t="str">
        <f t="shared" si="228"/>
        <v/>
      </c>
      <c r="BG94" s="119"/>
      <c r="BH94" s="120"/>
      <c r="BI94" s="116"/>
      <c r="BJ94" s="118" t="str">
        <f t="shared" si="229"/>
        <v/>
      </c>
      <c r="BK94" s="118"/>
      <c r="BL94" s="118" t="str">
        <f t="shared" si="230"/>
        <v/>
      </c>
      <c r="BM94" s="118"/>
      <c r="BN94" s="118" t="str">
        <f t="shared" si="231"/>
        <v/>
      </c>
      <c r="BO94" s="119"/>
      <c r="BP94" s="120"/>
      <c r="BQ94" s="116"/>
      <c r="BR94" s="118" t="str">
        <f t="shared" si="198"/>
        <v/>
      </c>
      <c r="BS94" s="118"/>
      <c r="BT94" s="118" t="str">
        <f t="shared" si="199"/>
        <v/>
      </c>
      <c r="BU94" s="118"/>
      <c r="BV94" s="118" t="str">
        <f t="shared" si="200"/>
        <v/>
      </c>
      <c r="BW94" s="119"/>
      <c r="BX94" s="120"/>
      <c r="BY94" s="121"/>
      <c r="BZ94" s="118" t="str">
        <f t="shared" si="201"/>
        <v/>
      </c>
      <c r="CA94" s="118"/>
      <c r="CB94" s="118" t="str">
        <f t="shared" si="202"/>
        <v/>
      </c>
      <c r="CC94" s="118"/>
      <c r="CD94" s="118" t="str">
        <f t="shared" si="203"/>
        <v/>
      </c>
      <c r="CE94" s="119"/>
      <c r="CH94" s="118" t="str">
        <f t="shared" si="204"/>
        <v/>
      </c>
      <c r="CI94" s="118"/>
      <c r="CJ94" s="118" t="str">
        <f t="shared" si="205"/>
        <v/>
      </c>
      <c r="CK94" s="118"/>
      <c r="CL94" s="118" t="str">
        <f t="shared" si="206"/>
        <v/>
      </c>
      <c r="CM94" s="119"/>
      <c r="DQ94" s="134" t="str">
        <f>IF(DP94&lt;&gt;"",MAX(DQ$1:DQ93)+1,"")</f>
        <v/>
      </c>
    </row>
    <row r="95" spans="1:155" s="113" customFormat="1" ht="68.25" customHeight="1" x14ac:dyDescent="0.25">
      <c r="A95" s="312"/>
      <c r="B95" s="340" t="s">
        <v>84</v>
      </c>
      <c r="C95" s="347" t="s">
        <v>153</v>
      </c>
      <c r="D95" s="351" t="s">
        <v>168</v>
      </c>
      <c r="E95" s="340"/>
      <c r="F95" s="313">
        <f>VLOOKUP(H95,Feuil1!A$1:B$5,2,0)</f>
        <v>0.1</v>
      </c>
      <c r="G95" s="322">
        <f t="shared" si="170"/>
        <v>1</v>
      </c>
      <c r="H95" s="323" t="s">
        <v>74</v>
      </c>
      <c r="I95" s="324">
        <v>16</v>
      </c>
      <c r="J95" s="663">
        <f>IF(I95&lt;&gt;"",MAX(J$1:J94)+1,"")</f>
        <v>79</v>
      </c>
      <c r="K95" s="183" t="s">
        <v>170</v>
      </c>
      <c r="L95" s="182">
        <v>3</v>
      </c>
      <c r="M95" s="213" t="s">
        <v>0</v>
      </c>
      <c r="N95" s="668"/>
      <c r="O95" s="199" t="str">
        <f t="shared" si="164"/>
        <v/>
      </c>
      <c r="P95" s="183" t="s">
        <v>171</v>
      </c>
      <c r="Q95" s="447" t="s">
        <v>763</v>
      </c>
      <c r="R95" s="115"/>
      <c r="S95" s="145"/>
      <c r="T95" s="116">
        <f t="shared" si="212"/>
        <v>3</v>
      </c>
      <c r="U95" s="116">
        <f t="shared" si="213"/>
        <v>1</v>
      </c>
      <c r="V95" s="116">
        <f t="shared" si="214"/>
        <v>3</v>
      </c>
      <c r="W95" s="116"/>
      <c r="X95" s="116">
        <f t="shared" si="215"/>
        <v>0</v>
      </c>
      <c r="Y95" s="116"/>
      <c r="Z95" s="116">
        <f t="shared" si="216"/>
        <v>3</v>
      </c>
      <c r="AA95" s="116"/>
      <c r="AB95" s="117"/>
      <c r="AC95" s="117"/>
      <c r="AD95" s="118">
        <f t="shared" si="217"/>
        <v>3</v>
      </c>
      <c r="AE95" s="118"/>
      <c r="AF95" s="118">
        <f t="shared" si="218"/>
        <v>0</v>
      </c>
      <c r="AG95" s="118"/>
      <c r="AH95" s="118">
        <f t="shared" si="219"/>
        <v>3</v>
      </c>
      <c r="AI95" s="119"/>
      <c r="AJ95" s="120"/>
      <c r="AK95" s="118"/>
      <c r="AL95" s="118" t="str">
        <f t="shared" si="220"/>
        <v/>
      </c>
      <c r="AM95" s="118"/>
      <c r="AN95" s="118" t="str">
        <f t="shared" si="221"/>
        <v/>
      </c>
      <c r="AO95" s="118"/>
      <c r="AP95" s="118" t="str">
        <f t="shared" si="222"/>
        <v/>
      </c>
      <c r="AQ95" s="119"/>
      <c r="AR95" s="120"/>
      <c r="AS95" s="118"/>
      <c r="AT95" s="118" t="str">
        <f t="shared" si="223"/>
        <v/>
      </c>
      <c r="AU95" s="118"/>
      <c r="AV95" s="118" t="str">
        <f t="shared" si="224"/>
        <v/>
      </c>
      <c r="AW95" s="118"/>
      <c r="AX95" s="118" t="str">
        <f t="shared" si="225"/>
        <v/>
      </c>
      <c r="AY95" s="119"/>
      <c r="AZ95" s="120"/>
      <c r="BA95" s="118"/>
      <c r="BB95" s="118" t="str">
        <f t="shared" si="226"/>
        <v/>
      </c>
      <c r="BC95" s="118"/>
      <c r="BD95" s="118" t="str">
        <f t="shared" si="227"/>
        <v/>
      </c>
      <c r="BE95" s="118"/>
      <c r="BF95" s="118" t="str">
        <f t="shared" si="228"/>
        <v/>
      </c>
      <c r="BG95" s="119"/>
      <c r="BH95" s="120"/>
      <c r="BI95" s="116"/>
      <c r="BJ95" s="118" t="str">
        <f t="shared" si="229"/>
        <v/>
      </c>
      <c r="BK95" s="118"/>
      <c r="BL95" s="118" t="str">
        <f t="shared" si="230"/>
        <v/>
      </c>
      <c r="BM95" s="118"/>
      <c r="BN95" s="118" t="str">
        <f t="shared" si="231"/>
        <v/>
      </c>
      <c r="BO95" s="119"/>
      <c r="BP95" s="120"/>
      <c r="BQ95" s="116"/>
      <c r="BR95" s="118" t="str">
        <f t="shared" si="198"/>
        <v/>
      </c>
      <c r="BS95" s="118"/>
      <c r="BT95" s="118" t="str">
        <f t="shared" si="199"/>
        <v/>
      </c>
      <c r="BU95" s="118"/>
      <c r="BV95" s="118" t="str">
        <f t="shared" si="200"/>
        <v/>
      </c>
      <c r="BW95" s="119"/>
      <c r="BX95" s="120"/>
      <c r="BY95" s="121"/>
      <c r="BZ95" s="118" t="str">
        <f t="shared" si="201"/>
        <v/>
      </c>
      <c r="CA95" s="118"/>
      <c r="CB95" s="118" t="str">
        <f t="shared" si="202"/>
        <v/>
      </c>
      <c r="CC95" s="118"/>
      <c r="CD95" s="118" t="str">
        <f t="shared" si="203"/>
        <v/>
      </c>
      <c r="CE95" s="119"/>
      <c r="CH95" s="118" t="str">
        <f t="shared" si="204"/>
        <v/>
      </c>
      <c r="CI95" s="118"/>
      <c r="CJ95" s="118" t="str">
        <f t="shared" si="205"/>
        <v/>
      </c>
      <c r="CK95" s="118"/>
      <c r="CL95" s="118" t="str">
        <f t="shared" si="206"/>
        <v/>
      </c>
      <c r="CM95" s="119"/>
      <c r="DQ95" s="134" t="str">
        <f>IF(DP95&lt;&gt;"",MAX(DQ$1:DQ94)+1,"")</f>
        <v/>
      </c>
    </row>
    <row r="96" spans="1:155" s="113" customFormat="1" ht="40.5" customHeight="1" x14ac:dyDescent="0.25">
      <c r="A96" s="312"/>
      <c r="B96" s="340" t="s">
        <v>84</v>
      </c>
      <c r="C96" s="347" t="s">
        <v>153</v>
      </c>
      <c r="D96" s="351" t="s">
        <v>168</v>
      </c>
      <c r="E96" s="340"/>
      <c r="F96" s="313">
        <f>VLOOKUP(H96,Feuil1!A$1:B$5,2,0)</f>
        <v>0.1</v>
      </c>
      <c r="G96" s="322">
        <f t="shared" si="170"/>
        <v>1</v>
      </c>
      <c r="H96" s="323" t="s">
        <v>74</v>
      </c>
      <c r="I96" s="324">
        <v>83</v>
      </c>
      <c r="J96" s="663">
        <f>IF(I96&lt;&gt;"",MAX(J$1:J95)+1,"")</f>
        <v>80</v>
      </c>
      <c r="K96" s="183" t="s">
        <v>503</v>
      </c>
      <c r="L96" s="182">
        <v>3</v>
      </c>
      <c r="M96" s="213" t="s">
        <v>0</v>
      </c>
      <c r="N96" s="668"/>
      <c r="O96" s="199" t="str">
        <f t="shared" si="164"/>
        <v/>
      </c>
      <c r="P96" s="183" t="s">
        <v>634</v>
      </c>
      <c r="Q96" s="447" t="s">
        <v>763</v>
      </c>
      <c r="R96" s="115"/>
      <c r="S96" s="145"/>
      <c r="T96" s="116">
        <f t="shared" si="212"/>
        <v>3</v>
      </c>
      <c r="U96" s="116">
        <f t="shared" si="213"/>
        <v>1</v>
      </c>
      <c r="V96" s="116">
        <f t="shared" si="214"/>
        <v>3</v>
      </c>
      <c r="W96" s="116"/>
      <c r="X96" s="116">
        <f t="shared" si="215"/>
        <v>0</v>
      </c>
      <c r="Y96" s="116"/>
      <c r="Z96" s="116">
        <f t="shared" si="216"/>
        <v>3</v>
      </c>
      <c r="AA96" s="116"/>
      <c r="AB96" s="117"/>
      <c r="AC96" s="117"/>
      <c r="AD96" s="118">
        <f t="shared" si="217"/>
        <v>3</v>
      </c>
      <c r="AE96" s="118"/>
      <c r="AF96" s="118">
        <f t="shared" si="218"/>
        <v>0</v>
      </c>
      <c r="AG96" s="118"/>
      <c r="AH96" s="118">
        <f t="shared" si="219"/>
        <v>3</v>
      </c>
      <c r="AI96" s="119"/>
      <c r="AJ96" s="120"/>
      <c r="AK96" s="118"/>
      <c r="AL96" s="118" t="str">
        <f t="shared" si="220"/>
        <v/>
      </c>
      <c r="AM96" s="118"/>
      <c r="AN96" s="118" t="str">
        <f t="shared" si="221"/>
        <v/>
      </c>
      <c r="AO96" s="118"/>
      <c r="AP96" s="118" t="str">
        <f t="shared" si="222"/>
        <v/>
      </c>
      <c r="AQ96" s="119"/>
      <c r="AR96" s="120"/>
      <c r="AS96" s="118"/>
      <c r="AT96" s="118" t="str">
        <f t="shared" si="223"/>
        <v/>
      </c>
      <c r="AU96" s="118"/>
      <c r="AV96" s="118" t="str">
        <f t="shared" si="224"/>
        <v/>
      </c>
      <c r="AW96" s="118"/>
      <c r="AX96" s="118" t="str">
        <f t="shared" si="225"/>
        <v/>
      </c>
      <c r="AY96" s="119"/>
      <c r="AZ96" s="120"/>
      <c r="BA96" s="118"/>
      <c r="BB96" s="118" t="str">
        <f t="shared" si="226"/>
        <v/>
      </c>
      <c r="BC96" s="118"/>
      <c r="BD96" s="118" t="str">
        <f t="shared" si="227"/>
        <v/>
      </c>
      <c r="BE96" s="118"/>
      <c r="BF96" s="118" t="str">
        <f t="shared" si="228"/>
        <v/>
      </c>
      <c r="BG96" s="119"/>
      <c r="BH96" s="120"/>
      <c r="BI96" s="116"/>
      <c r="BJ96" s="118" t="str">
        <f t="shared" si="229"/>
        <v/>
      </c>
      <c r="BK96" s="118"/>
      <c r="BL96" s="118" t="str">
        <f t="shared" si="230"/>
        <v/>
      </c>
      <c r="BM96" s="118"/>
      <c r="BN96" s="118" t="str">
        <f t="shared" si="231"/>
        <v/>
      </c>
      <c r="BO96" s="119"/>
      <c r="BP96" s="120"/>
      <c r="BQ96" s="116"/>
      <c r="BR96" s="118" t="str">
        <f t="shared" si="198"/>
        <v/>
      </c>
      <c r="BS96" s="118"/>
      <c r="BT96" s="118" t="str">
        <f t="shared" si="199"/>
        <v/>
      </c>
      <c r="BU96" s="118"/>
      <c r="BV96" s="118" t="str">
        <f t="shared" si="200"/>
        <v/>
      </c>
      <c r="BW96" s="119"/>
      <c r="BX96" s="120"/>
      <c r="BY96" s="121"/>
      <c r="BZ96" s="118" t="str">
        <f t="shared" si="201"/>
        <v/>
      </c>
      <c r="CA96" s="118"/>
      <c r="CB96" s="118" t="str">
        <f t="shared" si="202"/>
        <v/>
      </c>
      <c r="CC96" s="118"/>
      <c r="CD96" s="118" t="str">
        <f t="shared" si="203"/>
        <v/>
      </c>
      <c r="CE96" s="119"/>
      <c r="CH96" s="118" t="str">
        <f t="shared" si="204"/>
        <v/>
      </c>
      <c r="CI96" s="118"/>
      <c r="CJ96" s="118" t="str">
        <f t="shared" si="205"/>
        <v/>
      </c>
      <c r="CK96" s="118"/>
      <c r="CL96" s="118" t="str">
        <f t="shared" si="206"/>
        <v/>
      </c>
      <c r="CM96" s="119"/>
      <c r="DQ96" s="134" t="str">
        <f>IF(DP96&lt;&gt;"",MAX(DQ$1:DQ95)+1,"")</f>
        <v/>
      </c>
    </row>
    <row r="97" spans="1:255" s="113" customFormat="1" ht="53.25" customHeight="1" x14ac:dyDescent="0.25">
      <c r="A97" s="312"/>
      <c r="B97" s="340" t="s">
        <v>84</v>
      </c>
      <c r="C97" s="347" t="s">
        <v>153</v>
      </c>
      <c r="D97" s="351" t="s">
        <v>168</v>
      </c>
      <c r="E97" s="340"/>
      <c r="F97" s="313">
        <f>VLOOKUP(H97,Feuil1!A$1:B$5,2,0)</f>
        <v>0.1</v>
      </c>
      <c r="G97" s="322">
        <f t="shared" ref="G97" si="232">IF(H97="Information et Communication",1,IF(H97="Savoir-faire Savoir-être",2,IF(H97="Confort et hygiène",3,IF(H97="Qualité de la prestation",5,IF(H97="Développement Durable",4)))))</f>
        <v>1</v>
      </c>
      <c r="H97" s="323" t="s">
        <v>74</v>
      </c>
      <c r="I97" s="324">
        <v>200</v>
      </c>
      <c r="J97" s="663">
        <f>IF(I97&lt;&gt;"",MAX(J$1:J96)+1,"")</f>
        <v>81</v>
      </c>
      <c r="K97" s="183" t="s">
        <v>705</v>
      </c>
      <c r="L97" s="182">
        <v>3</v>
      </c>
      <c r="M97" s="213" t="s">
        <v>0</v>
      </c>
      <c r="N97" s="668"/>
      <c r="O97" s="199"/>
      <c r="P97" s="183" t="s">
        <v>793</v>
      </c>
      <c r="Q97" s="447" t="s">
        <v>763</v>
      </c>
      <c r="R97" s="115"/>
      <c r="S97" s="145"/>
      <c r="T97" s="116">
        <f t="shared" si="212"/>
        <v>3</v>
      </c>
      <c r="U97" s="116">
        <f t="shared" si="213"/>
        <v>1</v>
      </c>
      <c r="V97" s="116">
        <f t="shared" si="214"/>
        <v>3</v>
      </c>
      <c r="W97" s="116"/>
      <c r="X97" s="116">
        <f t="shared" si="215"/>
        <v>0</v>
      </c>
      <c r="Y97" s="116"/>
      <c r="Z97" s="116">
        <f t="shared" si="216"/>
        <v>3</v>
      </c>
      <c r="AA97" s="116"/>
      <c r="AB97" s="117"/>
      <c r="AC97" s="117"/>
      <c r="AD97" s="118">
        <f t="shared" si="217"/>
        <v>3</v>
      </c>
      <c r="AE97" s="118"/>
      <c r="AF97" s="118">
        <f t="shared" si="218"/>
        <v>0</v>
      </c>
      <c r="AG97" s="118"/>
      <c r="AH97" s="118">
        <f t="shared" si="219"/>
        <v>3</v>
      </c>
      <c r="AI97" s="119"/>
      <c r="AJ97" s="120"/>
      <c r="AK97" s="118"/>
      <c r="AL97" s="118" t="str">
        <f t="shared" si="220"/>
        <v/>
      </c>
      <c r="AM97" s="118"/>
      <c r="AN97" s="118" t="str">
        <f t="shared" si="221"/>
        <v/>
      </c>
      <c r="AO97" s="118"/>
      <c r="AP97" s="118" t="str">
        <f t="shared" si="222"/>
        <v/>
      </c>
      <c r="AQ97" s="119"/>
      <c r="AR97" s="120"/>
      <c r="AS97" s="118"/>
      <c r="AT97" s="118" t="str">
        <f t="shared" si="223"/>
        <v/>
      </c>
      <c r="AU97" s="118"/>
      <c r="AV97" s="118" t="str">
        <f t="shared" si="224"/>
        <v/>
      </c>
      <c r="AW97" s="118"/>
      <c r="AX97" s="118" t="str">
        <f t="shared" si="225"/>
        <v/>
      </c>
      <c r="AY97" s="119"/>
      <c r="AZ97" s="120"/>
      <c r="BA97" s="118"/>
      <c r="BB97" s="118" t="str">
        <f t="shared" si="226"/>
        <v/>
      </c>
      <c r="BC97" s="118"/>
      <c r="BD97" s="118" t="str">
        <f t="shared" si="227"/>
        <v/>
      </c>
      <c r="BE97" s="118"/>
      <c r="BF97" s="118" t="str">
        <f t="shared" si="228"/>
        <v/>
      </c>
      <c r="BG97" s="119"/>
      <c r="BH97" s="120"/>
      <c r="BI97" s="116"/>
      <c r="BJ97" s="118" t="str">
        <f t="shared" si="229"/>
        <v/>
      </c>
      <c r="BK97" s="118"/>
      <c r="BL97" s="118" t="str">
        <f t="shared" si="230"/>
        <v/>
      </c>
      <c r="BM97" s="118"/>
      <c r="BN97" s="118" t="str">
        <f t="shared" si="231"/>
        <v/>
      </c>
      <c r="BO97" s="119"/>
      <c r="BP97" s="120"/>
      <c r="BQ97" s="116"/>
      <c r="BR97" s="118" t="str">
        <f t="shared" si="198"/>
        <v/>
      </c>
      <c r="BS97" s="118"/>
      <c r="BT97" s="118" t="str">
        <f t="shared" si="199"/>
        <v/>
      </c>
      <c r="BU97" s="118"/>
      <c r="BV97" s="118" t="str">
        <f t="shared" si="200"/>
        <v/>
      </c>
      <c r="BW97" s="119"/>
      <c r="BX97" s="120"/>
      <c r="BY97" s="121"/>
      <c r="BZ97" s="118" t="str">
        <f t="shared" si="201"/>
        <v/>
      </c>
      <c r="CA97" s="118"/>
      <c r="CB97" s="118" t="str">
        <f t="shared" si="202"/>
        <v/>
      </c>
      <c r="CC97" s="118"/>
      <c r="CD97" s="118" t="str">
        <f t="shared" si="203"/>
        <v/>
      </c>
      <c r="CE97" s="119"/>
      <c r="CH97" s="118" t="str">
        <f t="shared" si="204"/>
        <v/>
      </c>
      <c r="CI97" s="118"/>
      <c r="CJ97" s="118" t="str">
        <f t="shared" si="205"/>
        <v/>
      </c>
      <c r="CK97" s="118"/>
      <c r="CL97" s="118" t="str">
        <f t="shared" si="206"/>
        <v/>
      </c>
      <c r="CM97" s="119"/>
      <c r="DQ97" s="134"/>
    </row>
    <row r="98" spans="1:255" s="113" customFormat="1" ht="36.75" customHeight="1" x14ac:dyDescent="0.25">
      <c r="A98" s="312"/>
      <c r="B98" s="340" t="s">
        <v>84</v>
      </c>
      <c r="C98" s="347" t="s">
        <v>153</v>
      </c>
      <c r="D98" s="351" t="s">
        <v>168</v>
      </c>
      <c r="E98" s="340"/>
      <c r="F98" s="313">
        <f>VLOOKUP(H98,Feuil1!A$1:B$5,2,0)</f>
        <v>0.1</v>
      </c>
      <c r="G98" s="322">
        <f t="shared" si="170"/>
        <v>1</v>
      </c>
      <c r="H98" s="323" t="s">
        <v>74</v>
      </c>
      <c r="I98" s="324">
        <v>16</v>
      </c>
      <c r="J98" s="663">
        <f>IF(I98&lt;&gt;"",MAX(J$1:J97)+1,"")</f>
        <v>82</v>
      </c>
      <c r="K98" s="183" t="s">
        <v>174</v>
      </c>
      <c r="L98" s="182">
        <v>1</v>
      </c>
      <c r="M98" s="213" t="s">
        <v>0</v>
      </c>
      <c r="N98" s="668"/>
      <c r="O98" s="199" t="str">
        <f t="shared" si="164"/>
        <v/>
      </c>
      <c r="P98" s="183" t="s">
        <v>175</v>
      </c>
      <c r="Q98" s="447" t="s">
        <v>763</v>
      </c>
      <c r="R98" s="115"/>
      <c r="S98" s="145"/>
      <c r="T98" s="116">
        <f t="shared" si="212"/>
        <v>1</v>
      </c>
      <c r="U98" s="116">
        <f t="shared" si="213"/>
        <v>1</v>
      </c>
      <c r="V98" s="116">
        <f t="shared" si="214"/>
        <v>1</v>
      </c>
      <c r="W98" s="116"/>
      <c r="X98" s="116">
        <f t="shared" si="215"/>
        <v>0</v>
      </c>
      <c r="Y98" s="116"/>
      <c r="Z98" s="116">
        <f t="shared" si="216"/>
        <v>1</v>
      </c>
      <c r="AA98" s="116"/>
      <c r="AB98" s="117"/>
      <c r="AC98" s="117"/>
      <c r="AD98" s="118">
        <f t="shared" si="217"/>
        <v>1</v>
      </c>
      <c r="AE98" s="118"/>
      <c r="AF98" s="118">
        <f t="shared" si="218"/>
        <v>0</v>
      </c>
      <c r="AG98" s="118"/>
      <c r="AH98" s="118">
        <f t="shared" si="219"/>
        <v>1</v>
      </c>
      <c r="AI98" s="119"/>
      <c r="AJ98" s="120"/>
      <c r="AK98" s="118"/>
      <c r="AL98" s="118" t="str">
        <f t="shared" si="220"/>
        <v/>
      </c>
      <c r="AM98" s="118"/>
      <c r="AN98" s="118" t="str">
        <f t="shared" si="221"/>
        <v/>
      </c>
      <c r="AO98" s="118"/>
      <c r="AP98" s="118" t="str">
        <f t="shared" si="222"/>
        <v/>
      </c>
      <c r="AQ98" s="119"/>
      <c r="AR98" s="120"/>
      <c r="AS98" s="118"/>
      <c r="AT98" s="118" t="str">
        <f t="shared" si="223"/>
        <v/>
      </c>
      <c r="AU98" s="118"/>
      <c r="AV98" s="118" t="str">
        <f t="shared" si="224"/>
        <v/>
      </c>
      <c r="AW98" s="118"/>
      <c r="AX98" s="118" t="str">
        <f t="shared" si="225"/>
        <v/>
      </c>
      <c r="AY98" s="119"/>
      <c r="AZ98" s="120"/>
      <c r="BA98" s="118"/>
      <c r="BB98" s="118" t="str">
        <f t="shared" si="226"/>
        <v/>
      </c>
      <c r="BC98" s="118"/>
      <c r="BD98" s="118" t="str">
        <f t="shared" si="227"/>
        <v/>
      </c>
      <c r="BE98" s="118"/>
      <c r="BF98" s="118" t="str">
        <f t="shared" si="228"/>
        <v/>
      </c>
      <c r="BG98" s="119"/>
      <c r="BH98" s="120"/>
      <c r="BI98" s="116"/>
      <c r="BJ98" s="118" t="str">
        <f t="shared" si="229"/>
        <v/>
      </c>
      <c r="BK98" s="118"/>
      <c r="BL98" s="118" t="str">
        <f t="shared" si="230"/>
        <v/>
      </c>
      <c r="BM98" s="118"/>
      <c r="BN98" s="118" t="str">
        <f t="shared" si="231"/>
        <v/>
      </c>
      <c r="BO98" s="119"/>
      <c r="BP98" s="120"/>
      <c r="BQ98" s="116"/>
      <c r="BR98" s="118" t="str">
        <f t="shared" si="198"/>
        <v/>
      </c>
      <c r="BS98" s="118"/>
      <c r="BT98" s="118" t="str">
        <f t="shared" si="199"/>
        <v/>
      </c>
      <c r="BU98" s="118"/>
      <c r="BV98" s="118" t="str">
        <f t="shared" si="200"/>
        <v/>
      </c>
      <c r="BW98" s="119"/>
      <c r="BX98" s="120"/>
      <c r="BY98" s="121"/>
      <c r="BZ98" s="118" t="str">
        <f t="shared" si="201"/>
        <v/>
      </c>
      <c r="CA98" s="118"/>
      <c r="CB98" s="118" t="str">
        <f t="shared" si="202"/>
        <v/>
      </c>
      <c r="CC98" s="118"/>
      <c r="CD98" s="118" t="str">
        <f t="shared" si="203"/>
        <v/>
      </c>
      <c r="CE98" s="119"/>
      <c r="CH98" s="118" t="str">
        <f t="shared" si="204"/>
        <v/>
      </c>
      <c r="CI98" s="118"/>
      <c r="CJ98" s="118" t="str">
        <f t="shared" si="205"/>
        <v/>
      </c>
      <c r="CK98" s="118"/>
      <c r="CL98" s="118" t="str">
        <f t="shared" si="206"/>
        <v/>
      </c>
      <c r="CM98" s="119"/>
      <c r="DQ98" s="134" t="str">
        <f>IF(DP98&lt;&gt;"",MAX(DQ$1:DQ124)+1,"")</f>
        <v/>
      </c>
    </row>
    <row r="99" spans="1:255" s="113" customFormat="1" ht="37.5" customHeight="1" x14ac:dyDescent="0.25">
      <c r="A99" s="312">
        <v>31</v>
      </c>
      <c r="B99" s="313" t="s">
        <v>72</v>
      </c>
      <c r="C99" s="347" t="s">
        <v>153</v>
      </c>
      <c r="D99" s="351" t="s">
        <v>168</v>
      </c>
      <c r="E99" s="313"/>
      <c r="F99" s="313">
        <f>VLOOKUP(H99,Feuil1!A$1:B$5,2,0)</f>
        <v>0.25</v>
      </c>
      <c r="G99" s="322">
        <f t="shared" si="170"/>
        <v>3</v>
      </c>
      <c r="H99" s="323" t="s">
        <v>154</v>
      </c>
      <c r="I99" s="324">
        <v>16</v>
      </c>
      <c r="J99" s="663">
        <f>IF(I99&lt;&gt;"",MAX(J$1:J98)+1,"")</f>
        <v>83</v>
      </c>
      <c r="K99" s="183" t="s">
        <v>176</v>
      </c>
      <c r="L99" s="182">
        <v>3</v>
      </c>
      <c r="M99" s="213" t="s">
        <v>87</v>
      </c>
      <c r="N99" s="668"/>
      <c r="O99" s="199" t="str">
        <f t="shared" si="164"/>
        <v/>
      </c>
      <c r="P99" s="183" t="s">
        <v>773</v>
      </c>
      <c r="Q99" s="447" t="s">
        <v>763</v>
      </c>
      <c r="R99" s="115"/>
      <c r="S99" s="145"/>
      <c r="T99" s="263">
        <f t="shared" si="212"/>
        <v>3</v>
      </c>
      <c r="U99" s="116">
        <f t="shared" ref="U99:U100" si="233">IF(M99="Très Satisfaisant",1,IF(M99="Satisfaisant",0.75,IF(M99="Insatisfaisant",0.25,IF(M99="Très Insatisfaisant",0,IF(M99="Non Mesuré","",0)))))</f>
        <v>1</v>
      </c>
      <c r="V99" s="116">
        <f t="shared" si="214"/>
        <v>3</v>
      </c>
      <c r="W99" s="116"/>
      <c r="X99" s="116">
        <f t="shared" si="215"/>
        <v>0</v>
      </c>
      <c r="Y99" s="116"/>
      <c r="Z99" s="116">
        <f t="shared" si="216"/>
        <v>3</v>
      </c>
      <c r="AA99" s="116"/>
      <c r="AB99" s="117"/>
      <c r="AC99" s="117"/>
      <c r="AD99" s="118" t="str">
        <f t="shared" si="217"/>
        <v/>
      </c>
      <c r="AE99" s="118"/>
      <c r="AF99" s="118" t="str">
        <f t="shared" si="218"/>
        <v/>
      </c>
      <c r="AG99" s="118"/>
      <c r="AH99" s="118" t="str">
        <f t="shared" si="219"/>
        <v/>
      </c>
      <c r="AI99" s="119"/>
      <c r="AJ99" s="120"/>
      <c r="AK99" s="118"/>
      <c r="AL99" s="118" t="str">
        <f t="shared" si="220"/>
        <v/>
      </c>
      <c r="AM99" s="118"/>
      <c r="AN99" s="118" t="str">
        <f t="shared" si="221"/>
        <v/>
      </c>
      <c r="AO99" s="118"/>
      <c r="AP99" s="118" t="str">
        <f t="shared" si="222"/>
        <v/>
      </c>
      <c r="AQ99" s="119"/>
      <c r="AR99" s="120"/>
      <c r="AS99" s="118"/>
      <c r="AT99" s="118">
        <f t="shared" si="223"/>
        <v>3</v>
      </c>
      <c r="AU99" s="118"/>
      <c r="AV99" s="118">
        <f t="shared" si="224"/>
        <v>0</v>
      </c>
      <c r="AW99" s="118"/>
      <c r="AX99" s="118">
        <f t="shared" si="225"/>
        <v>3</v>
      </c>
      <c r="AY99" s="119"/>
      <c r="AZ99" s="120"/>
      <c r="BA99" s="118"/>
      <c r="BB99" s="118" t="str">
        <f t="shared" si="226"/>
        <v/>
      </c>
      <c r="BC99" s="118"/>
      <c r="BD99" s="118" t="str">
        <f t="shared" si="227"/>
        <v/>
      </c>
      <c r="BE99" s="118"/>
      <c r="BF99" s="118" t="str">
        <f t="shared" si="228"/>
        <v/>
      </c>
      <c r="BG99" s="119"/>
      <c r="BH99" s="120"/>
      <c r="BI99" s="116"/>
      <c r="BJ99" s="118" t="str">
        <f t="shared" si="229"/>
        <v/>
      </c>
      <c r="BK99" s="118"/>
      <c r="BL99" s="118" t="str">
        <f t="shared" si="230"/>
        <v/>
      </c>
      <c r="BM99" s="118"/>
      <c r="BN99" s="118" t="str">
        <f t="shared" si="231"/>
        <v/>
      </c>
      <c r="BO99" s="119"/>
      <c r="BP99" s="120"/>
      <c r="BQ99" s="116"/>
      <c r="BR99" s="118">
        <f t="shared" si="198"/>
        <v>3</v>
      </c>
      <c r="BS99" s="118"/>
      <c r="BT99" s="118">
        <f t="shared" si="199"/>
        <v>0</v>
      </c>
      <c r="BU99" s="118"/>
      <c r="BV99" s="118">
        <f t="shared" si="200"/>
        <v>3</v>
      </c>
      <c r="BW99" s="119"/>
      <c r="BX99" s="120"/>
      <c r="BY99" s="121"/>
      <c r="BZ99" s="118" t="str">
        <f t="shared" si="201"/>
        <v/>
      </c>
      <c r="CA99" s="118"/>
      <c r="CB99" s="118" t="str">
        <f t="shared" si="202"/>
        <v/>
      </c>
      <c r="CC99" s="118"/>
      <c r="CD99" s="118" t="str">
        <f t="shared" si="203"/>
        <v/>
      </c>
      <c r="CE99" s="119"/>
      <c r="CH99" s="118" t="str">
        <f t="shared" si="204"/>
        <v/>
      </c>
      <c r="CI99" s="118"/>
      <c r="CJ99" s="118" t="str">
        <f t="shared" si="205"/>
        <v/>
      </c>
      <c r="CK99" s="118"/>
      <c r="CL99" s="118" t="str">
        <f t="shared" si="206"/>
        <v/>
      </c>
      <c r="CM99" s="119"/>
      <c r="DQ99" s="134" t="str">
        <f>IF(DP99&lt;&gt;"",MAX(DQ$1:DQ98)+1,"")</f>
        <v/>
      </c>
    </row>
    <row r="100" spans="1:255" s="113" customFormat="1" ht="27" customHeight="1" x14ac:dyDescent="0.25">
      <c r="A100" s="312">
        <v>32</v>
      </c>
      <c r="B100" s="313" t="s">
        <v>84</v>
      </c>
      <c r="C100" s="347" t="s">
        <v>153</v>
      </c>
      <c r="D100" s="351" t="s">
        <v>168</v>
      </c>
      <c r="E100" s="313"/>
      <c r="F100" s="313">
        <f>VLOOKUP(H100,Feuil1!A$1:B$5,2,0)</f>
        <v>0.25</v>
      </c>
      <c r="G100" s="322">
        <f t="shared" si="170"/>
        <v>3</v>
      </c>
      <c r="H100" s="323" t="s">
        <v>154</v>
      </c>
      <c r="I100" s="324">
        <v>16</v>
      </c>
      <c r="J100" s="663">
        <f>IF(I100&lt;&gt;"",MAX(J$1:J99)+1,"")</f>
        <v>84</v>
      </c>
      <c r="K100" s="183" t="s">
        <v>177</v>
      </c>
      <c r="L100" s="182">
        <v>3</v>
      </c>
      <c r="M100" s="213" t="s">
        <v>87</v>
      </c>
      <c r="N100" s="668"/>
      <c r="O100" s="199" t="str">
        <f t="shared" si="164"/>
        <v/>
      </c>
      <c r="P100" s="183" t="s">
        <v>773</v>
      </c>
      <c r="Q100" s="447" t="s">
        <v>763</v>
      </c>
      <c r="R100" s="115"/>
      <c r="S100" s="145"/>
      <c r="T100" s="263">
        <f t="shared" si="212"/>
        <v>3</v>
      </c>
      <c r="U100" s="116">
        <f t="shared" si="233"/>
        <v>1</v>
      </c>
      <c r="V100" s="116">
        <f t="shared" si="214"/>
        <v>3</v>
      </c>
      <c r="W100" s="116"/>
      <c r="X100" s="116">
        <f t="shared" si="215"/>
        <v>0</v>
      </c>
      <c r="Y100" s="116"/>
      <c r="Z100" s="116">
        <f t="shared" si="216"/>
        <v>3</v>
      </c>
      <c r="AA100" s="116"/>
      <c r="AB100" s="117"/>
      <c r="AC100" s="117"/>
      <c r="AD100" s="118" t="str">
        <f t="shared" si="217"/>
        <v/>
      </c>
      <c r="AE100" s="118"/>
      <c r="AF100" s="118" t="str">
        <f t="shared" si="218"/>
        <v/>
      </c>
      <c r="AG100" s="118"/>
      <c r="AH100" s="118" t="str">
        <f t="shared" si="219"/>
        <v/>
      </c>
      <c r="AI100" s="119"/>
      <c r="AJ100" s="120"/>
      <c r="AK100" s="118"/>
      <c r="AL100" s="118" t="str">
        <f t="shared" si="220"/>
        <v/>
      </c>
      <c r="AM100" s="118"/>
      <c r="AN100" s="118" t="str">
        <f t="shared" si="221"/>
        <v/>
      </c>
      <c r="AO100" s="118"/>
      <c r="AP100" s="118" t="str">
        <f t="shared" si="222"/>
        <v/>
      </c>
      <c r="AQ100" s="119"/>
      <c r="AR100" s="120"/>
      <c r="AS100" s="118"/>
      <c r="AT100" s="118">
        <f t="shared" si="223"/>
        <v>3</v>
      </c>
      <c r="AU100" s="118"/>
      <c r="AV100" s="118">
        <f t="shared" si="224"/>
        <v>0</v>
      </c>
      <c r="AW100" s="118"/>
      <c r="AX100" s="118">
        <f t="shared" si="225"/>
        <v>3</v>
      </c>
      <c r="AY100" s="119"/>
      <c r="AZ100" s="120"/>
      <c r="BA100" s="118"/>
      <c r="BB100" s="118" t="str">
        <f t="shared" si="226"/>
        <v/>
      </c>
      <c r="BC100" s="118"/>
      <c r="BD100" s="118" t="str">
        <f t="shared" si="227"/>
        <v/>
      </c>
      <c r="BE100" s="118"/>
      <c r="BF100" s="118" t="str">
        <f t="shared" si="228"/>
        <v/>
      </c>
      <c r="BG100" s="119"/>
      <c r="BH100" s="120"/>
      <c r="BI100" s="116"/>
      <c r="BJ100" s="118" t="str">
        <f t="shared" si="229"/>
        <v/>
      </c>
      <c r="BK100" s="118"/>
      <c r="BL100" s="118" t="str">
        <f t="shared" si="230"/>
        <v/>
      </c>
      <c r="BM100" s="118"/>
      <c r="BN100" s="118" t="str">
        <f t="shared" si="231"/>
        <v/>
      </c>
      <c r="BO100" s="119"/>
      <c r="BP100" s="120"/>
      <c r="BQ100" s="116"/>
      <c r="BR100" s="118" t="str">
        <f t="shared" si="198"/>
        <v/>
      </c>
      <c r="BS100" s="118"/>
      <c r="BT100" s="118" t="str">
        <f t="shared" si="199"/>
        <v/>
      </c>
      <c r="BU100" s="118"/>
      <c r="BV100" s="118" t="str">
        <f t="shared" si="200"/>
        <v/>
      </c>
      <c r="BW100" s="119"/>
      <c r="BX100" s="120"/>
      <c r="BY100" s="121"/>
      <c r="BZ100" s="118">
        <f t="shared" si="201"/>
        <v>3</v>
      </c>
      <c r="CA100" s="118"/>
      <c r="CB100" s="118">
        <f t="shared" si="202"/>
        <v>0</v>
      </c>
      <c r="CC100" s="118"/>
      <c r="CD100" s="118">
        <f t="shared" si="203"/>
        <v>3</v>
      </c>
      <c r="CE100" s="119"/>
      <c r="CH100" s="118" t="str">
        <f t="shared" si="204"/>
        <v/>
      </c>
      <c r="CI100" s="118"/>
      <c r="CJ100" s="118" t="str">
        <f t="shared" si="205"/>
        <v/>
      </c>
      <c r="CK100" s="118"/>
      <c r="CL100" s="118" t="str">
        <f t="shared" si="206"/>
        <v/>
      </c>
      <c r="CM100" s="119"/>
      <c r="DQ100" s="134" t="str">
        <f>IF(DP100&lt;&gt;"",MAX(DQ$1:DQ99)+1,"")</f>
        <v/>
      </c>
    </row>
    <row r="101" spans="1:255" s="145" customFormat="1" ht="47.25" customHeight="1" x14ac:dyDescent="0.25">
      <c r="A101" s="312"/>
      <c r="B101" s="340" t="s">
        <v>84</v>
      </c>
      <c r="C101" s="347" t="s">
        <v>153</v>
      </c>
      <c r="D101" s="351" t="s">
        <v>168</v>
      </c>
      <c r="E101" s="340"/>
      <c r="F101" s="313">
        <f>VLOOKUP(H101,Feuil1!A$1:B$5,2,0)</f>
        <v>0.1</v>
      </c>
      <c r="G101" s="317">
        <f t="shared" si="170"/>
        <v>1</v>
      </c>
      <c r="H101" s="323" t="s">
        <v>74</v>
      </c>
      <c r="I101" s="324">
        <v>200</v>
      </c>
      <c r="J101" s="663">
        <f>IF(I101&lt;&gt;"",MAX(J$1:J100)+1,"")</f>
        <v>85</v>
      </c>
      <c r="K101" s="183" t="s">
        <v>597</v>
      </c>
      <c r="L101" s="182">
        <v>3</v>
      </c>
      <c r="M101" s="213" t="s">
        <v>0</v>
      </c>
      <c r="N101" s="668"/>
      <c r="O101" s="199" t="str">
        <f t="shared" si="164"/>
        <v>oui</v>
      </c>
      <c r="P101" s="183" t="s">
        <v>869</v>
      </c>
      <c r="Q101" s="447" t="s">
        <v>763</v>
      </c>
      <c r="R101" s="115"/>
      <c r="T101" s="116">
        <f t="shared" ref="T101:T102" si="234">L101</f>
        <v>3</v>
      </c>
      <c r="U101" s="116">
        <f t="shared" ref="U101:U102" si="235">IF(M101="OUI",1,IF(M101="NON",0,IF(M101="Non Mesuré","",0)))</f>
        <v>1</v>
      </c>
      <c r="V101" s="116">
        <f t="shared" ref="V101:V102" si="236">IF(M101&lt;&gt;"Non Mesuré",T101*U101,"")</f>
        <v>3</v>
      </c>
      <c r="W101" s="116"/>
      <c r="X101" s="116">
        <f t="shared" ref="X101:X102" si="237">IF(M101="Non Mesuré",T101,0)</f>
        <v>0</v>
      </c>
      <c r="Y101" s="116"/>
      <c r="Z101" s="116">
        <f t="shared" ref="Z101:Z102" si="238">T101-X101</f>
        <v>3</v>
      </c>
      <c r="AA101" s="116"/>
      <c r="AB101" s="117"/>
      <c r="AC101" s="117"/>
      <c r="AD101" s="118">
        <f t="shared" si="217"/>
        <v>3</v>
      </c>
      <c r="AE101" s="118"/>
      <c r="AF101" s="118">
        <f t="shared" si="218"/>
        <v>0</v>
      </c>
      <c r="AG101" s="118"/>
      <c r="AH101" s="118">
        <f t="shared" si="219"/>
        <v>3</v>
      </c>
      <c r="AI101" s="119"/>
      <c r="AJ101" s="120"/>
      <c r="AK101" s="118"/>
      <c r="AL101" s="118" t="str">
        <f t="shared" si="220"/>
        <v/>
      </c>
      <c r="AM101" s="118"/>
      <c r="AN101" s="118" t="str">
        <f t="shared" si="221"/>
        <v/>
      </c>
      <c r="AO101" s="118"/>
      <c r="AP101" s="118" t="str">
        <f t="shared" si="222"/>
        <v/>
      </c>
      <c r="AQ101" s="119"/>
      <c r="AR101" s="120"/>
      <c r="AS101" s="118"/>
      <c r="AT101" s="118" t="str">
        <f t="shared" si="223"/>
        <v/>
      </c>
      <c r="AU101" s="118"/>
      <c r="AV101" s="118" t="str">
        <f t="shared" si="224"/>
        <v/>
      </c>
      <c r="AW101" s="118"/>
      <c r="AX101" s="118" t="str">
        <f t="shared" si="225"/>
        <v/>
      </c>
      <c r="AY101" s="119"/>
      <c r="AZ101" s="120"/>
      <c r="BA101" s="118"/>
      <c r="BB101" s="118" t="str">
        <f t="shared" si="226"/>
        <v/>
      </c>
      <c r="BC101" s="118"/>
      <c r="BD101" s="118" t="str">
        <f t="shared" si="227"/>
        <v/>
      </c>
      <c r="BE101" s="118"/>
      <c r="BF101" s="118" t="str">
        <f t="shared" si="228"/>
        <v/>
      </c>
      <c r="BG101" s="119"/>
      <c r="BH101" s="120"/>
      <c r="BI101" s="116"/>
      <c r="BJ101" s="118" t="str">
        <f t="shared" si="229"/>
        <v/>
      </c>
      <c r="BK101" s="118"/>
      <c r="BL101" s="118" t="str">
        <f t="shared" si="230"/>
        <v/>
      </c>
      <c r="BM101" s="118"/>
      <c r="BN101" s="118" t="str">
        <f t="shared" si="231"/>
        <v/>
      </c>
      <c r="BO101" s="119"/>
      <c r="BP101" s="120"/>
      <c r="BQ101" s="116"/>
      <c r="BR101" s="118" t="str">
        <f t="shared" si="198"/>
        <v/>
      </c>
      <c r="BS101" s="118"/>
      <c r="BT101" s="118" t="str">
        <f t="shared" si="199"/>
        <v/>
      </c>
      <c r="BU101" s="118"/>
      <c r="BV101" s="118" t="str">
        <f t="shared" si="200"/>
        <v/>
      </c>
      <c r="BW101" s="119"/>
      <c r="BX101" s="120"/>
      <c r="BY101" s="121"/>
      <c r="BZ101" s="118" t="str">
        <f t="shared" si="201"/>
        <v/>
      </c>
      <c r="CA101" s="118"/>
      <c r="CB101" s="118" t="str">
        <f t="shared" si="202"/>
        <v/>
      </c>
      <c r="CC101" s="118"/>
      <c r="CD101" s="118" t="str">
        <f t="shared" si="203"/>
        <v/>
      </c>
      <c r="CE101" s="119"/>
      <c r="CF101" s="113"/>
      <c r="CG101" s="113"/>
      <c r="CH101" s="118" t="str">
        <f t="shared" si="204"/>
        <v/>
      </c>
      <c r="CI101" s="118"/>
      <c r="CJ101" s="118" t="str">
        <f t="shared" si="205"/>
        <v/>
      </c>
      <c r="CK101" s="118"/>
      <c r="CL101" s="118" t="str">
        <f t="shared" si="206"/>
        <v/>
      </c>
      <c r="CM101" s="119"/>
      <c r="CN101" s="113"/>
      <c r="DQ101" s="134" t="s">
        <v>118</v>
      </c>
    </row>
    <row r="102" spans="1:255" s="243" customFormat="1" ht="37.5" customHeight="1" x14ac:dyDescent="0.25">
      <c r="A102" s="352"/>
      <c r="B102" s="340" t="s">
        <v>84</v>
      </c>
      <c r="C102" s="347" t="s">
        <v>153</v>
      </c>
      <c r="D102" s="395" t="s">
        <v>731</v>
      </c>
      <c r="E102" s="353" t="s">
        <v>78</v>
      </c>
      <c r="F102" s="313">
        <f>VLOOKUP(H102,Feuil1!A$1:B$5,2,0)</f>
        <v>0.1</v>
      </c>
      <c r="G102" s="317">
        <f t="shared" ref="G102" si="239">IF(H102="Information et Communication",1,IF(H102="Savoir-faire Savoir-être",2,IF(H102="Confort et hygiène",3,IF(H102="Qualité de la prestation",5,IF(H102="Développement Durable",4)))))</f>
        <v>1</v>
      </c>
      <c r="H102" s="323" t="s">
        <v>74</v>
      </c>
      <c r="I102" s="354">
        <v>200</v>
      </c>
      <c r="J102" s="663">
        <f>IF(I102&lt;&gt;"",MAX(J$1:J101)+1,"")</f>
        <v>86</v>
      </c>
      <c r="K102" s="546" t="s">
        <v>493</v>
      </c>
      <c r="L102" s="548">
        <v>1</v>
      </c>
      <c r="M102" s="288" t="str">
        <f>IF('RESULTAT GLOBAL'!D$34="NON","Non Mesuré","OUI")</f>
        <v>Non Mesuré</v>
      </c>
      <c r="N102" s="670" t="str">
        <f>IF('RESULTAT GLOBAL'!D$34="NON","Ce site n'est pas un lieu de mémoire","")</f>
        <v>Ce site n'est pas un lieu de mémoire</v>
      </c>
      <c r="O102" s="200" t="str">
        <f t="shared" si="164"/>
        <v/>
      </c>
      <c r="P102" s="547" t="s">
        <v>563</v>
      </c>
      <c r="Q102" s="471" t="s">
        <v>763</v>
      </c>
      <c r="R102" s="167"/>
      <c r="S102" s="167"/>
      <c r="T102" s="116">
        <f t="shared" si="234"/>
        <v>1</v>
      </c>
      <c r="U102" s="116" t="str">
        <f t="shared" si="235"/>
        <v/>
      </c>
      <c r="V102" s="116" t="str">
        <f t="shared" si="236"/>
        <v/>
      </c>
      <c r="W102" s="116"/>
      <c r="X102" s="116">
        <f t="shared" si="237"/>
        <v>1</v>
      </c>
      <c r="Y102" s="116"/>
      <c r="Z102" s="116">
        <f t="shared" si="238"/>
        <v>0</v>
      </c>
      <c r="AA102" s="116"/>
      <c r="AB102" s="117"/>
      <c r="AC102" s="117"/>
      <c r="AD102" s="118" t="str">
        <f t="shared" si="217"/>
        <v/>
      </c>
      <c r="AE102" s="118"/>
      <c r="AF102" s="118">
        <f t="shared" si="218"/>
        <v>1</v>
      </c>
      <c r="AG102" s="118"/>
      <c r="AH102" s="118">
        <f t="shared" si="219"/>
        <v>0</v>
      </c>
      <c r="AI102" s="119"/>
      <c r="AJ102" s="120"/>
      <c r="AK102" s="118"/>
      <c r="AL102" s="118" t="str">
        <f t="shared" si="220"/>
        <v/>
      </c>
      <c r="AM102" s="118"/>
      <c r="AN102" s="118" t="str">
        <f t="shared" si="221"/>
        <v/>
      </c>
      <c r="AO102" s="118"/>
      <c r="AP102" s="118" t="str">
        <f t="shared" si="222"/>
        <v/>
      </c>
      <c r="AQ102" s="119"/>
      <c r="AR102" s="120"/>
      <c r="AS102" s="118"/>
      <c r="AT102" s="118" t="str">
        <f t="shared" si="223"/>
        <v/>
      </c>
      <c r="AU102" s="118"/>
      <c r="AV102" s="118" t="str">
        <f t="shared" si="224"/>
        <v/>
      </c>
      <c r="AW102" s="118"/>
      <c r="AX102" s="118" t="str">
        <f t="shared" si="225"/>
        <v/>
      </c>
      <c r="AY102" s="119"/>
      <c r="AZ102" s="120"/>
      <c r="BA102" s="118"/>
      <c r="BB102" s="118" t="str">
        <f t="shared" si="226"/>
        <v/>
      </c>
      <c r="BC102" s="118"/>
      <c r="BD102" s="118" t="str">
        <f t="shared" si="227"/>
        <v/>
      </c>
      <c r="BE102" s="118"/>
      <c r="BF102" s="118" t="str">
        <f t="shared" si="228"/>
        <v/>
      </c>
      <c r="BG102" s="119"/>
      <c r="BH102" s="120"/>
      <c r="BI102" s="116"/>
      <c r="BJ102" s="118" t="str">
        <f t="shared" si="229"/>
        <v/>
      </c>
      <c r="BK102" s="118"/>
      <c r="BL102" s="118" t="str">
        <f t="shared" si="230"/>
        <v/>
      </c>
      <c r="BM102" s="118"/>
      <c r="BN102" s="118" t="str">
        <f t="shared" si="231"/>
        <v/>
      </c>
      <c r="BO102" s="119"/>
      <c r="BP102" s="120"/>
      <c r="BQ102" s="116"/>
      <c r="BR102" s="118" t="str">
        <f t="shared" si="198"/>
        <v/>
      </c>
      <c r="BS102" s="118"/>
      <c r="BT102" s="118" t="str">
        <f t="shared" si="199"/>
        <v/>
      </c>
      <c r="BU102" s="118"/>
      <c r="BV102" s="118" t="str">
        <f t="shared" si="200"/>
        <v/>
      </c>
      <c r="BW102" s="119"/>
      <c r="BX102" s="120"/>
      <c r="BY102" s="121"/>
      <c r="BZ102" s="118" t="str">
        <f t="shared" si="201"/>
        <v/>
      </c>
      <c r="CA102" s="118"/>
      <c r="CB102" s="118" t="str">
        <f t="shared" si="202"/>
        <v/>
      </c>
      <c r="CC102" s="118"/>
      <c r="CD102" s="118" t="str">
        <f t="shared" si="203"/>
        <v/>
      </c>
      <c r="CE102" s="119"/>
      <c r="CF102" s="113"/>
      <c r="CG102" s="113"/>
      <c r="CH102" s="118" t="str">
        <f t="shared" si="204"/>
        <v/>
      </c>
      <c r="CI102" s="118"/>
      <c r="CJ102" s="118" t="str">
        <f t="shared" si="205"/>
        <v/>
      </c>
      <c r="CK102" s="118"/>
      <c r="CL102" s="118" t="str">
        <f t="shared" si="206"/>
        <v/>
      </c>
      <c r="CM102" s="119"/>
      <c r="CN102" s="113"/>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34" t="s">
        <v>118</v>
      </c>
      <c r="DR102" s="145"/>
      <c r="DS102" s="145"/>
      <c r="DT102" s="145"/>
      <c r="DU102" s="145"/>
      <c r="DV102" s="145"/>
      <c r="DW102" s="145"/>
      <c r="DX102" s="145"/>
      <c r="DY102" s="145"/>
      <c r="DZ102" s="145"/>
      <c r="EA102" s="145"/>
      <c r="EB102" s="145"/>
      <c r="EC102" s="145"/>
      <c r="ED102" s="145"/>
      <c r="EE102" s="145"/>
      <c r="EF102" s="145"/>
      <c r="EG102" s="145"/>
      <c r="EH102" s="145"/>
      <c r="EI102" s="145"/>
      <c r="EJ102" s="145"/>
      <c r="EK102" s="145"/>
      <c r="EL102" s="145"/>
      <c r="EM102" s="145"/>
      <c r="EN102" s="145"/>
      <c r="EO102" s="145"/>
      <c r="EP102" s="145"/>
      <c r="EQ102" s="145"/>
      <c r="ER102" s="145"/>
      <c r="ES102" s="145"/>
      <c r="ET102" s="145"/>
      <c r="EU102" s="145"/>
      <c r="EV102" s="145"/>
      <c r="EW102" s="145"/>
      <c r="EX102" s="145"/>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row>
    <row r="103" spans="1:255" s="113" customFormat="1" ht="33.75" customHeight="1" x14ac:dyDescent="0.2">
      <c r="A103" s="312"/>
      <c r="B103" s="313"/>
      <c r="C103" s="313"/>
      <c r="D103" s="313"/>
      <c r="E103" s="313"/>
      <c r="F103" s="313"/>
      <c r="G103" s="322"/>
      <c r="H103" s="322"/>
      <c r="I103" s="355"/>
      <c r="J103" s="663" t="str">
        <f>IF(I103&lt;&gt;"",MAX(J$1:J102)+1,"")</f>
        <v/>
      </c>
      <c r="K103" s="479" t="s">
        <v>674</v>
      </c>
      <c r="L103" s="480" t="s">
        <v>44</v>
      </c>
      <c r="M103" s="481" t="s">
        <v>45</v>
      </c>
      <c r="N103" s="717" t="s">
        <v>46</v>
      </c>
      <c r="O103" s="290" t="str">
        <f t="shared" ref="O103:O118" si="240">IF(ISERROR(SEARCH("Pas de NM possible",P103)),"","oui")</f>
        <v/>
      </c>
      <c r="P103" s="479" t="s">
        <v>48</v>
      </c>
      <c r="Q103" s="482" t="s">
        <v>488</v>
      </c>
      <c r="R103" s="115"/>
      <c r="S103" s="145"/>
      <c r="T103" s="263"/>
      <c r="U103" s="116"/>
      <c r="V103" s="116"/>
      <c r="W103" s="116">
        <f>SUM(V70:V102)</f>
        <v>68</v>
      </c>
      <c r="X103" s="116"/>
      <c r="Y103" s="116">
        <f>SUM(X70:X102)</f>
        <v>1</v>
      </c>
      <c r="Z103" s="116"/>
      <c r="AA103" s="116">
        <f>SUM(Z70:Z102)</f>
        <v>68</v>
      </c>
      <c r="AB103" s="117">
        <f>W103/AA103</f>
        <v>1</v>
      </c>
      <c r="AC103" s="117"/>
      <c r="AD103" s="118"/>
      <c r="AE103" s="118"/>
      <c r="AF103" s="118"/>
      <c r="AG103" s="118"/>
      <c r="AH103" s="118"/>
      <c r="AI103" s="119"/>
      <c r="AJ103" s="120"/>
      <c r="AK103" s="118"/>
      <c r="AL103" s="118"/>
      <c r="AM103" s="118"/>
      <c r="AN103" s="118"/>
      <c r="AO103" s="118"/>
      <c r="AP103" s="118"/>
      <c r="AQ103" s="119"/>
      <c r="AR103" s="120"/>
      <c r="AS103" s="118"/>
      <c r="AT103" s="118"/>
      <c r="AU103" s="118"/>
      <c r="AV103" s="118"/>
      <c r="AW103" s="118"/>
      <c r="AX103" s="118"/>
      <c r="AY103" s="119"/>
      <c r="AZ103" s="120"/>
      <c r="BA103" s="118"/>
      <c r="BB103" s="118"/>
      <c r="BC103" s="118"/>
      <c r="BD103" s="118"/>
      <c r="BE103" s="118"/>
      <c r="BF103" s="118"/>
      <c r="BG103" s="119"/>
      <c r="BH103" s="120"/>
      <c r="BI103" s="116"/>
      <c r="BJ103" s="118"/>
      <c r="BK103" s="118"/>
      <c r="BL103" s="118"/>
      <c r="BM103" s="118"/>
      <c r="BN103" s="118"/>
      <c r="BO103" s="119"/>
      <c r="BP103" s="120"/>
      <c r="BQ103" s="116"/>
      <c r="BR103" s="118" t="str">
        <f t="shared" si="198"/>
        <v/>
      </c>
      <c r="BS103" s="118"/>
      <c r="BT103" s="118" t="str">
        <f t="shared" si="199"/>
        <v/>
      </c>
      <c r="BU103" s="118"/>
      <c r="BV103" s="118" t="str">
        <f t="shared" si="200"/>
        <v/>
      </c>
      <c r="BW103" s="119"/>
      <c r="BX103" s="120"/>
      <c r="BY103" s="121"/>
      <c r="BZ103" s="118" t="str">
        <f t="shared" si="201"/>
        <v/>
      </c>
      <c r="CA103" s="118"/>
      <c r="CB103" s="118" t="str">
        <f t="shared" si="202"/>
        <v/>
      </c>
      <c r="CC103" s="118"/>
      <c r="CD103" s="118" t="str">
        <f t="shared" si="203"/>
        <v/>
      </c>
      <c r="CE103" s="119"/>
      <c r="CH103" s="118" t="str">
        <f t="shared" si="204"/>
        <v/>
      </c>
      <c r="CI103" s="118"/>
      <c r="CJ103" s="118" t="str">
        <f t="shared" si="205"/>
        <v/>
      </c>
      <c r="CK103" s="118"/>
      <c r="CL103" s="118" t="str">
        <f t="shared" si="206"/>
        <v/>
      </c>
      <c r="CM103" s="119"/>
      <c r="DQ103" s="134" t="str">
        <f>IF(DP103&lt;&gt;"",MAX(DQ$1:DQ102)+1,"")</f>
        <v/>
      </c>
    </row>
    <row r="104" spans="1:255" s="132" customFormat="1" ht="27" customHeight="1" x14ac:dyDescent="0.25">
      <c r="A104" s="312"/>
      <c r="B104" s="313"/>
      <c r="C104" s="313"/>
      <c r="D104" s="313"/>
      <c r="E104" s="313"/>
      <c r="F104" s="313"/>
      <c r="G104" s="322"/>
      <c r="H104" s="322"/>
      <c r="I104" s="345"/>
      <c r="J104" s="663" t="str">
        <f>IF(I104&lt;&gt;"",MAX(J$1:J103)+1,"")</f>
        <v/>
      </c>
      <c r="K104" s="143" t="s">
        <v>201</v>
      </c>
      <c r="L104" s="143"/>
      <c r="M104" s="220"/>
      <c r="N104" s="641"/>
      <c r="O104" s="201" t="str">
        <f t="shared" si="240"/>
        <v/>
      </c>
      <c r="P104" s="125"/>
      <c r="Q104" s="451"/>
      <c r="R104" s="115"/>
      <c r="S104" s="112"/>
      <c r="T104" s="273"/>
      <c r="U104" s="126"/>
      <c r="V104" s="126"/>
      <c r="W104" s="126"/>
      <c r="X104" s="126"/>
      <c r="Y104" s="126"/>
      <c r="Z104" s="126"/>
      <c r="AA104" s="126"/>
      <c r="AB104" s="127"/>
      <c r="AC104" s="127"/>
      <c r="AD104" s="128"/>
      <c r="AE104" s="128"/>
      <c r="AF104" s="128"/>
      <c r="AG104" s="128"/>
      <c r="AH104" s="128"/>
      <c r="AI104" s="129"/>
      <c r="AJ104" s="130"/>
      <c r="AK104" s="128"/>
      <c r="AL104" s="128"/>
      <c r="AM104" s="128"/>
      <c r="AN104" s="128"/>
      <c r="AO104" s="128"/>
      <c r="AP104" s="128"/>
      <c r="AQ104" s="129"/>
      <c r="AR104" s="130"/>
      <c r="AS104" s="128"/>
      <c r="AT104" s="128"/>
      <c r="AU104" s="128"/>
      <c r="AV104" s="128"/>
      <c r="AW104" s="128"/>
      <c r="AX104" s="128"/>
      <c r="AY104" s="129"/>
      <c r="AZ104" s="130"/>
      <c r="BA104" s="128"/>
      <c r="BB104" s="128"/>
      <c r="BC104" s="128"/>
      <c r="BD104" s="128"/>
      <c r="BE104" s="128"/>
      <c r="BF104" s="128"/>
      <c r="BG104" s="129"/>
      <c r="BH104" s="130"/>
      <c r="BI104" s="126"/>
      <c r="BJ104" s="128"/>
      <c r="BK104" s="128"/>
      <c r="BL104" s="128"/>
      <c r="BM104" s="128"/>
      <c r="BN104" s="128"/>
      <c r="BO104" s="129"/>
      <c r="BP104" s="130"/>
      <c r="BQ104" s="126"/>
      <c r="BR104" s="128" t="str">
        <f t="shared" si="198"/>
        <v/>
      </c>
      <c r="BS104" s="128"/>
      <c r="BT104" s="128" t="str">
        <f t="shared" si="199"/>
        <v/>
      </c>
      <c r="BU104" s="128"/>
      <c r="BV104" s="128" t="str">
        <f t="shared" si="200"/>
        <v/>
      </c>
      <c r="BW104" s="129"/>
      <c r="BX104" s="130"/>
      <c r="BY104" s="131"/>
      <c r="BZ104" s="128" t="str">
        <f t="shared" si="201"/>
        <v/>
      </c>
      <c r="CA104" s="128"/>
      <c r="CB104" s="128" t="str">
        <f t="shared" si="202"/>
        <v/>
      </c>
      <c r="CC104" s="128"/>
      <c r="CD104" s="128" t="str">
        <f t="shared" si="203"/>
        <v/>
      </c>
      <c r="CE104" s="129"/>
      <c r="CH104" s="128" t="str">
        <f t="shared" si="204"/>
        <v/>
      </c>
      <c r="CI104" s="128"/>
      <c r="CJ104" s="128" t="str">
        <f t="shared" si="205"/>
        <v/>
      </c>
      <c r="CK104" s="128"/>
      <c r="CL104" s="128" t="str">
        <f t="shared" si="206"/>
        <v/>
      </c>
      <c r="CM104" s="129"/>
      <c r="DQ104" s="124" t="str">
        <f>IF(DP104&lt;&gt;"",MAX(DQ$1:DQ103)+1,"")</f>
        <v/>
      </c>
    </row>
    <row r="105" spans="1:255" s="113" customFormat="1" ht="34.5" customHeight="1" x14ac:dyDescent="0.25">
      <c r="A105" s="312">
        <v>33</v>
      </c>
      <c r="B105" s="313" t="s">
        <v>72</v>
      </c>
      <c r="C105" s="352" t="str">
        <f t="shared" ref="C105:C119" si="241">$K$103</f>
        <v>4 - L'ESPACE D'ACCUEIL</v>
      </c>
      <c r="D105" s="351" t="s">
        <v>201</v>
      </c>
      <c r="E105" s="313"/>
      <c r="F105" s="313">
        <f>VLOOKUP(H105,Feuil1!A$1:B$5,2,0)</f>
        <v>0.25</v>
      </c>
      <c r="G105" s="322">
        <f t="shared" ref="G105:G113" si="242">IF(H105="Information et Communication",1,IF(H105="Savoir-faire Savoir-être",2,IF(H105="Confort et hygiène",3,IF(H105="Qualité de la prestation",5,IF(H105="Développement Durable",4)))))</f>
        <v>3</v>
      </c>
      <c r="H105" s="323" t="s">
        <v>154</v>
      </c>
      <c r="I105" s="324">
        <v>40</v>
      </c>
      <c r="J105" s="663">
        <f>IF(I105&lt;&gt;"",MAX(J$1:J104)+1,"")</f>
        <v>87</v>
      </c>
      <c r="K105" s="401" t="s">
        <v>706</v>
      </c>
      <c r="L105" s="402">
        <v>1</v>
      </c>
      <c r="M105" s="403" t="s">
        <v>0</v>
      </c>
      <c r="N105" s="679"/>
      <c r="O105" s="404" t="str">
        <f t="shared" si="240"/>
        <v>oui</v>
      </c>
      <c r="P105" s="401" t="s">
        <v>186</v>
      </c>
      <c r="Q105" s="446" t="s">
        <v>763</v>
      </c>
      <c r="R105" s="115"/>
      <c r="S105" s="145"/>
      <c r="T105" s="116">
        <f t="shared" ref="T105:T110" si="243">L105</f>
        <v>1</v>
      </c>
      <c r="U105" s="116">
        <f t="shared" ref="U105:U108" si="244">IF(M105="OUI",1,IF(M105="NON",0,IF(M105="Non Mesuré","",0)))</f>
        <v>1</v>
      </c>
      <c r="V105" s="116">
        <f t="shared" ref="V105:V110" si="245">IF(M105&lt;&gt;"Non Mesuré",T105*U105,"")</f>
        <v>1</v>
      </c>
      <c r="W105" s="116"/>
      <c r="X105" s="116">
        <f t="shared" ref="X105:X110" si="246">IF(M105="Non Mesuré",T105,0)</f>
        <v>0</v>
      </c>
      <c r="Y105" s="116"/>
      <c r="Z105" s="116">
        <f t="shared" ref="Z105:Z110" si="247">T105-X105</f>
        <v>1</v>
      </c>
      <c r="AA105" s="116"/>
      <c r="AB105" s="117"/>
      <c r="AC105" s="117"/>
      <c r="AD105" s="118" t="str">
        <f t="shared" ref="AD105:AD114" si="248">IF(G105=1,V105,"")</f>
        <v/>
      </c>
      <c r="AE105" s="118"/>
      <c r="AF105" s="118" t="str">
        <f t="shared" ref="AF105:AF114" si="249">IF(G105=1,X105,"")</f>
        <v/>
      </c>
      <c r="AG105" s="118"/>
      <c r="AH105" s="118" t="str">
        <f t="shared" ref="AH105:AH114" si="250">IF(G105=1,Z105,"")</f>
        <v/>
      </c>
      <c r="AI105" s="119"/>
      <c r="AJ105" s="120"/>
      <c r="AK105" s="118"/>
      <c r="AL105" s="118" t="str">
        <f t="shared" ref="AL105:AL114" si="251">IF(G105=2,V105,"")</f>
        <v/>
      </c>
      <c r="AM105" s="118"/>
      <c r="AN105" s="118" t="str">
        <f t="shared" ref="AN105:AN114" si="252">IF(G105=2,X105,"")</f>
        <v/>
      </c>
      <c r="AO105" s="118"/>
      <c r="AP105" s="118" t="str">
        <f t="shared" ref="AP105:AP114" si="253">IF(G105=2,Z105,"")</f>
        <v/>
      </c>
      <c r="AQ105" s="119"/>
      <c r="AR105" s="120"/>
      <c r="AS105" s="118"/>
      <c r="AT105" s="118">
        <f t="shared" ref="AT105:AT114" si="254">IF(G105=3,V105,"")</f>
        <v>1</v>
      </c>
      <c r="AU105" s="118"/>
      <c r="AV105" s="118">
        <f t="shared" ref="AV105:AV114" si="255">IF(G105=3,X105,"")</f>
        <v>0</v>
      </c>
      <c r="AW105" s="118"/>
      <c r="AX105" s="118">
        <f t="shared" ref="AX105:AX114" si="256">IF(G105=3,Z105,"")</f>
        <v>1</v>
      </c>
      <c r="AY105" s="119"/>
      <c r="AZ105" s="120"/>
      <c r="BA105" s="118"/>
      <c r="BB105" s="118" t="str">
        <f t="shared" ref="BB105:BB114" si="257">IF(G105=4,V105,"")</f>
        <v/>
      </c>
      <c r="BC105" s="118"/>
      <c r="BD105" s="118" t="str">
        <f t="shared" ref="BD105:BD114" si="258">IF(G105=4,X105,"")</f>
        <v/>
      </c>
      <c r="BE105" s="118"/>
      <c r="BF105" s="118" t="str">
        <f t="shared" ref="BF105:BF114" si="259">IF(G105=4,Z105,"")</f>
        <v/>
      </c>
      <c r="BG105" s="119"/>
      <c r="BH105" s="120"/>
      <c r="BI105" s="116"/>
      <c r="BJ105" s="118" t="str">
        <f t="shared" ref="BJ105:BJ114" si="260">IF(G105=5,V105,"")</f>
        <v/>
      </c>
      <c r="BK105" s="118"/>
      <c r="BL105" s="118" t="str">
        <f t="shared" ref="BL105:BL114" si="261">IF(G105=5,X105,"")</f>
        <v/>
      </c>
      <c r="BM105" s="118"/>
      <c r="BN105" s="118" t="str">
        <f t="shared" ref="BN105:BN114" si="262">IF(G105=5,Z105,"")</f>
        <v/>
      </c>
      <c r="BO105" s="119"/>
      <c r="BP105" s="120"/>
      <c r="BQ105" s="116"/>
      <c r="BR105" s="118" t="str">
        <f t="shared" si="198"/>
        <v/>
      </c>
      <c r="BS105" s="118"/>
      <c r="BT105" s="118" t="str">
        <f t="shared" si="199"/>
        <v/>
      </c>
      <c r="BU105" s="118"/>
      <c r="BV105" s="118" t="str">
        <f t="shared" si="200"/>
        <v/>
      </c>
      <c r="BW105" s="119"/>
      <c r="BX105" s="120"/>
      <c r="BY105" s="121"/>
      <c r="BZ105" s="118" t="str">
        <f t="shared" si="201"/>
        <v/>
      </c>
      <c r="CA105" s="118"/>
      <c r="CB105" s="118" t="str">
        <f t="shared" si="202"/>
        <v/>
      </c>
      <c r="CC105" s="118"/>
      <c r="CD105" s="118" t="str">
        <f t="shared" si="203"/>
        <v/>
      </c>
      <c r="CE105" s="119"/>
      <c r="CH105" s="118">
        <f t="shared" si="204"/>
        <v>1</v>
      </c>
      <c r="CI105" s="118"/>
      <c r="CJ105" s="118">
        <f t="shared" si="205"/>
        <v>0</v>
      </c>
      <c r="CK105" s="118"/>
      <c r="CL105" s="118">
        <f t="shared" si="206"/>
        <v>1</v>
      </c>
      <c r="CM105" s="119"/>
      <c r="DQ105" s="134" t="str">
        <f>IF(DP105&lt;&gt;"",MAX(DQ$1:DQ104)+1,"")</f>
        <v/>
      </c>
    </row>
    <row r="106" spans="1:255" s="113" customFormat="1" ht="43.5" customHeight="1" x14ac:dyDescent="0.25">
      <c r="A106" s="312">
        <v>33</v>
      </c>
      <c r="B106" s="313" t="s">
        <v>72</v>
      </c>
      <c r="C106" s="352" t="str">
        <f t="shared" si="241"/>
        <v>4 - L'ESPACE D'ACCUEIL</v>
      </c>
      <c r="D106" s="351" t="s">
        <v>201</v>
      </c>
      <c r="E106" s="313"/>
      <c r="F106" s="313">
        <f>VLOOKUP(H106,Feuil1!A$1:B$5,2,0)</f>
        <v>0.25</v>
      </c>
      <c r="G106" s="322">
        <f t="shared" si="242"/>
        <v>3</v>
      </c>
      <c r="H106" s="323" t="s">
        <v>154</v>
      </c>
      <c r="I106" s="324">
        <v>40</v>
      </c>
      <c r="J106" s="663">
        <f>IF(I106&lt;&gt;"",MAX(J$1:J105)+1,"")</f>
        <v>88</v>
      </c>
      <c r="K106" s="183" t="s">
        <v>202</v>
      </c>
      <c r="L106" s="182">
        <v>3</v>
      </c>
      <c r="M106" s="213" t="s">
        <v>0</v>
      </c>
      <c r="N106" s="668"/>
      <c r="O106" s="199" t="str">
        <f t="shared" si="240"/>
        <v/>
      </c>
      <c r="P106" s="183" t="s">
        <v>203</v>
      </c>
      <c r="Q106" s="447" t="s">
        <v>763</v>
      </c>
      <c r="R106" s="115"/>
      <c r="S106" s="145"/>
      <c r="T106" s="116">
        <f t="shared" si="243"/>
        <v>3</v>
      </c>
      <c r="U106" s="116">
        <f t="shared" si="244"/>
        <v>1</v>
      </c>
      <c r="V106" s="116">
        <f t="shared" si="245"/>
        <v>3</v>
      </c>
      <c r="W106" s="116"/>
      <c r="X106" s="116">
        <f t="shared" si="246"/>
        <v>0</v>
      </c>
      <c r="Y106" s="116"/>
      <c r="Z106" s="116">
        <f t="shared" si="247"/>
        <v>3</v>
      </c>
      <c r="AA106" s="116"/>
      <c r="AB106" s="117"/>
      <c r="AC106" s="117"/>
      <c r="AD106" s="118" t="str">
        <f t="shared" si="248"/>
        <v/>
      </c>
      <c r="AE106" s="118"/>
      <c r="AF106" s="118" t="str">
        <f t="shared" si="249"/>
        <v/>
      </c>
      <c r="AG106" s="118"/>
      <c r="AH106" s="118" t="str">
        <f t="shared" si="250"/>
        <v/>
      </c>
      <c r="AI106" s="119"/>
      <c r="AJ106" s="120"/>
      <c r="AK106" s="118"/>
      <c r="AL106" s="118" t="str">
        <f t="shared" si="251"/>
        <v/>
      </c>
      <c r="AM106" s="118"/>
      <c r="AN106" s="118" t="str">
        <f t="shared" si="252"/>
        <v/>
      </c>
      <c r="AO106" s="118"/>
      <c r="AP106" s="118" t="str">
        <f t="shared" si="253"/>
        <v/>
      </c>
      <c r="AQ106" s="119"/>
      <c r="AR106" s="120"/>
      <c r="AS106" s="118"/>
      <c r="AT106" s="118">
        <f t="shared" si="254"/>
        <v>3</v>
      </c>
      <c r="AU106" s="118"/>
      <c r="AV106" s="118">
        <f t="shared" si="255"/>
        <v>0</v>
      </c>
      <c r="AW106" s="118"/>
      <c r="AX106" s="118">
        <f t="shared" si="256"/>
        <v>3</v>
      </c>
      <c r="AY106" s="119"/>
      <c r="AZ106" s="120"/>
      <c r="BA106" s="118"/>
      <c r="BB106" s="118" t="str">
        <f t="shared" si="257"/>
        <v/>
      </c>
      <c r="BC106" s="118"/>
      <c r="BD106" s="118" t="str">
        <f t="shared" si="258"/>
        <v/>
      </c>
      <c r="BE106" s="118"/>
      <c r="BF106" s="118" t="str">
        <f t="shared" si="259"/>
        <v/>
      </c>
      <c r="BG106" s="119"/>
      <c r="BH106" s="120"/>
      <c r="BI106" s="116"/>
      <c r="BJ106" s="118" t="str">
        <f t="shared" si="260"/>
        <v/>
      </c>
      <c r="BK106" s="118"/>
      <c r="BL106" s="118" t="str">
        <f t="shared" si="261"/>
        <v/>
      </c>
      <c r="BM106" s="118"/>
      <c r="BN106" s="118" t="str">
        <f t="shared" si="262"/>
        <v/>
      </c>
      <c r="BO106" s="119"/>
      <c r="BP106" s="120"/>
      <c r="BQ106" s="116"/>
      <c r="BR106" s="118" t="str">
        <f t="shared" si="198"/>
        <v/>
      </c>
      <c r="BS106" s="118"/>
      <c r="BT106" s="118" t="str">
        <f t="shared" si="199"/>
        <v/>
      </c>
      <c r="BU106" s="118"/>
      <c r="BV106" s="118" t="str">
        <f t="shared" si="200"/>
        <v/>
      </c>
      <c r="BW106" s="119"/>
      <c r="BX106" s="120"/>
      <c r="BY106" s="121"/>
      <c r="BZ106" s="118" t="str">
        <f t="shared" si="201"/>
        <v/>
      </c>
      <c r="CA106" s="118"/>
      <c r="CB106" s="118" t="str">
        <f t="shared" si="202"/>
        <v/>
      </c>
      <c r="CC106" s="118"/>
      <c r="CD106" s="118" t="str">
        <f t="shared" si="203"/>
        <v/>
      </c>
      <c r="CE106" s="119"/>
      <c r="CH106" s="118">
        <f t="shared" si="204"/>
        <v>3</v>
      </c>
      <c r="CI106" s="118"/>
      <c r="CJ106" s="118">
        <f t="shared" si="205"/>
        <v>0</v>
      </c>
      <c r="CK106" s="118"/>
      <c r="CL106" s="118">
        <f t="shared" si="206"/>
        <v>3</v>
      </c>
      <c r="CM106" s="119"/>
      <c r="DQ106" s="134" t="str">
        <f>IF(DP106&lt;&gt;"",MAX(DQ$1:DQ105)+1,"")</f>
        <v/>
      </c>
    </row>
    <row r="107" spans="1:255" s="113" customFormat="1" ht="41.25" customHeight="1" x14ac:dyDescent="0.25">
      <c r="A107" s="312"/>
      <c r="B107" s="313" t="s">
        <v>72</v>
      </c>
      <c r="C107" s="352" t="str">
        <f t="shared" si="241"/>
        <v>4 - L'ESPACE D'ACCUEIL</v>
      </c>
      <c r="D107" s="351" t="s">
        <v>201</v>
      </c>
      <c r="E107" s="313"/>
      <c r="F107" s="313">
        <f>VLOOKUP(H107,Feuil1!A$1:B$5,2,0)</f>
        <v>0.2</v>
      </c>
      <c r="G107" s="322">
        <f t="shared" si="242"/>
        <v>5</v>
      </c>
      <c r="H107" s="323" t="s">
        <v>157</v>
      </c>
      <c r="I107" s="324">
        <v>40</v>
      </c>
      <c r="J107" s="663">
        <f>IF(I107&lt;&gt;"",MAX(J$1:J106)+1,"")</f>
        <v>89</v>
      </c>
      <c r="K107" s="183" t="s">
        <v>598</v>
      </c>
      <c r="L107" s="182">
        <v>3</v>
      </c>
      <c r="M107" s="213" t="s">
        <v>0</v>
      </c>
      <c r="N107" s="668"/>
      <c r="O107" s="199" t="str">
        <f t="shared" si="240"/>
        <v/>
      </c>
      <c r="P107" s="183" t="s">
        <v>204</v>
      </c>
      <c r="Q107" s="447" t="s">
        <v>763</v>
      </c>
      <c r="R107" s="115"/>
      <c r="S107" s="145"/>
      <c r="T107" s="116">
        <f t="shared" si="243"/>
        <v>3</v>
      </c>
      <c r="U107" s="116">
        <f t="shared" si="244"/>
        <v>1</v>
      </c>
      <c r="V107" s="116">
        <f t="shared" si="245"/>
        <v>3</v>
      </c>
      <c r="W107" s="116"/>
      <c r="X107" s="116">
        <f t="shared" si="246"/>
        <v>0</v>
      </c>
      <c r="Y107" s="116"/>
      <c r="Z107" s="116">
        <f t="shared" si="247"/>
        <v>3</v>
      </c>
      <c r="AA107" s="116"/>
      <c r="AB107" s="117"/>
      <c r="AC107" s="117"/>
      <c r="AD107" s="118" t="str">
        <f t="shared" si="248"/>
        <v/>
      </c>
      <c r="AE107" s="118"/>
      <c r="AF107" s="118" t="str">
        <f t="shared" si="249"/>
        <v/>
      </c>
      <c r="AG107" s="118"/>
      <c r="AH107" s="118" t="str">
        <f t="shared" si="250"/>
        <v/>
      </c>
      <c r="AI107" s="119"/>
      <c r="AJ107" s="120"/>
      <c r="AK107" s="118"/>
      <c r="AL107" s="118" t="str">
        <f t="shared" si="251"/>
        <v/>
      </c>
      <c r="AM107" s="118"/>
      <c r="AN107" s="118" t="str">
        <f t="shared" si="252"/>
        <v/>
      </c>
      <c r="AO107" s="118"/>
      <c r="AP107" s="118" t="str">
        <f t="shared" si="253"/>
        <v/>
      </c>
      <c r="AQ107" s="119"/>
      <c r="AR107" s="120"/>
      <c r="AS107" s="118"/>
      <c r="AT107" s="118" t="str">
        <f t="shared" si="254"/>
        <v/>
      </c>
      <c r="AU107" s="118"/>
      <c r="AV107" s="118" t="str">
        <f t="shared" si="255"/>
        <v/>
      </c>
      <c r="AW107" s="118"/>
      <c r="AX107" s="118" t="str">
        <f t="shared" si="256"/>
        <v/>
      </c>
      <c r="AY107" s="119"/>
      <c r="AZ107" s="120"/>
      <c r="BA107" s="118"/>
      <c r="BB107" s="118" t="str">
        <f t="shared" si="257"/>
        <v/>
      </c>
      <c r="BC107" s="118"/>
      <c r="BD107" s="118" t="str">
        <f t="shared" si="258"/>
        <v/>
      </c>
      <c r="BE107" s="118"/>
      <c r="BF107" s="118" t="str">
        <f t="shared" si="259"/>
        <v/>
      </c>
      <c r="BG107" s="119"/>
      <c r="BH107" s="120"/>
      <c r="BI107" s="116"/>
      <c r="BJ107" s="118">
        <f t="shared" si="260"/>
        <v>3</v>
      </c>
      <c r="BK107" s="118"/>
      <c r="BL107" s="118">
        <f t="shared" si="261"/>
        <v>0</v>
      </c>
      <c r="BM107" s="118"/>
      <c r="BN107" s="118">
        <f t="shared" si="262"/>
        <v>3</v>
      </c>
      <c r="BO107" s="119"/>
      <c r="BP107" s="120"/>
      <c r="BQ107" s="116"/>
      <c r="BR107" s="118" t="str">
        <f t="shared" si="198"/>
        <v/>
      </c>
      <c r="BS107" s="118"/>
      <c r="BT107" s="118" t="str">
        <f t="shared" si="199"/>
        <v/>
      </c>
      <c r="BU107" s="118"/>
      <c r="BV107" s="118" t="str">
        <f t="shared" si="200"/>
        <v/>
      </c>
      <c r="BW107" s="119"/>
      <c r="BX107" s="120"/>
      <c r="BY107" s="121"/>
      <c r="BZ107" s="118" t="str">
        <f t="shared" si="201"/>
        <v/>
      </c>
      <c r="CA107" s="118"/>
      <c r="CB107" s="118" t="str">
        <f t="shared" si="202"/>
        <v/>
      </c>
      <c r="CC107" s="118"/>
      <c r="CD107" s="118" t="str">
        <f t="shared" si="203"/>
        <v/>
      </c>
      <c r="CE107" s="119"/>
      <c r="CH107" s="118" t="str">
        <f t="shared" si="204"/>
        <v/>
      </c>
      <c r="CI107" s="118"/>
      <c r="CJ107" s="118" t="str">
        <f t="shared" si="205"/>
        <v/>
      </c>
      <c r="CK107" s="118"/>
      <c r="CL107" s="118" t="str">
        <f t="shared" si="206"/>
        <v/>
      </c>
      <c r="CM107" s="119"/>
      <c r="DQ107" s="134" t="str">
        <f>IF(DP107&lt;&gt;"",MAX(DQ$1:DQ106)+1,"")</f>
        <v/>
      </c>
    </row>
    <row r="108" spans="1:255" s="113" customFormat="1" ht="47.25" customHeight="1" x14ac:dyDescent="0.25">
      <c r="A108" s="312"/>
      <c r="B108" s="313" t="s">
        <v>72</v>
      </c>
      <c r="C108" s="352" t="str">
        <f t="shared" si="241"/>
        <v>4 - L'ESPACE D'ACCUEIL</v>
      </c>
      <c r="D108" s="351" t="s">
        <v>201</v>
      </c>
      <c r="E108" s="313"/>
      <c r="F108" s="313">
        <f>VLOOKUP(H108,Feuil1!A$1:B$5,2,0)</f>
        <v>0.2</v>
      </c>
      <c r="G108" s="322">
        <f t="shared" si="242"/>
        <v>5</v>
      </c>
      <c r="H108" s="323" t="s">
        <v>157</v>
      </c>
      <c r="I108" s="324">
        <v>40</v>
      </c>
      <c r="J108" s="663">
        <f>IF(I108&lt;&gt;"",MAX(J$1:J107)+1,"")</f>
        <v>90</v>
      </c>
      <c r="K108" s="183" t="s">
        <v>205</v>
      </c>
      <c r="L108" s="182">
        <v>3</v>
      </c>
      <c r="M108" s="213" t="s">
        <v>0</v>
      </c>
      <c r="N108" s="668"/>
      <c r="O108" s="199" t="str">
        <f t="shared" si="240"/>
        <v/>
      </c>
      <c r="P108" s="183" t="s">
        <v>206</v>
      </c>
      <c r="Q108" s="447" t="s">
        <v>763</v>
      </c>
      <c r="R108" s="115"/>
      <c r="S108" s="145"/>
      <c r="T108" s="116">
        <f t="shared" si="243"/>
        <v>3</v>
      </c>
      <c r="U108" s="116">
        <f t="shared" si="244"/>
        <v>1</v>
      </c>
      <c r="V108" s="116">
        <f t="shared" si="245"/>
        <v>3</v>
      </c>
      <c r="W108" s="116"/>
      <c r="X108" s="116">
        <f t="shared" si="246"/>
        <v>0</v>
      </c>
      <c r="Y108" s="116"/>
      <c r="Z108" s="116">
        <f t="shared" si="247"/>
        <v>3</v>
      </c>
      <c r="AA108" s="116"/>
      <c r="AB108" s="117"/>
      <c r="AC108" s="117"/>
      <c r="AD108" s="118" t="str">
        <f t="shared" si="248"/>
        <v/>
      </c>
      <c r="AE108" s="118"/>
      <c r="AF108" s="118" t="str">
        <f t="shared" si="249"/>
        <v/>
      </c>
      <c r="AG108" s="118"/>
      <c r="AH108" s="118" t="str">
        <f t="shared" si="250"/>
        <v/>
      </c>
      <c r="AI108" s="119"/>
      <c r="AJ108" s="120"/>
      <c r="AK108" s="118"/>
      <c r="AL108" s="118" t="str">
        <f t="shared" si="251"/>
        <v/>
      </c>
      <c r="AM108" s="118"/>
      <c r="AN108" s="118" t="str">
        <f t="shared" si="252"/>
        <v/>
      </c>
      <c r="AO108" s="118"/>
      <c r="AP108" s="118" t="str">
        <f t="shared" si="253"/>
        <v/>
      </c>
      <c r="AQ108" s="119"/>
      <c r="AR108" s="120"/>
      <c r="AS108" s="118"/>
      <c r="AT108" s="118" t="str">
        <f t="shared" si="254"/>
        <v/>
      </c>
      <c r="AU108" s="118"/>
      <c r="AV108" s="118" t="str">
        <f t="shared" si="255"/>
        <v/>
      </c>
      <c r="AW108" s="118"/>
      <c r="AX108" s="118" t="str">
        <f t="shared" si="256"/>
        <v/>
      </c>
      <c r="AY108" s="119"/>
      <c r="AZ108" s="120"/>
      <c r="BA108" s="118"/>
      <c r="BB108" s="118" t="str">
        <f t="shared" si="257"/>
        <v/>
      </c>
      <c r="BC108" s="118"/>
      <c r="BD108" s="118" t="str">
        <f t="shared" si="258"/>
        <v/>
      </c>
      <c r="BE108" s="118"/>
      <c r="BF108" s="118" t="str">
        <f t="shared" si="259"/>
        <v/>
      </c>
      <c r="BG108" s="119"/>
      <c r="BH108" s="120"/>
      <c r="BI108" s="116"/>
      <c r="BJ108" s="118">
        <f t="shared" si="260"/>
        <v>3</v>
      </c>
      <c r="BK108" s="118"/>
      <c r="BL108" s="118">
        <f t="shared" si="261"/>
        <v>0</v>
      </c>
      <c r="BM108" s="118"/>
      <c r="BN108" s="118">
        <f t="shared" si="262"/>
        <v>3</v>
      </c>
      <c r="BO108" s="119"/>
      <c r="BP108" s="120"/>
      <c r="BQ108" s="116"/>
      <c r="BR108" s="118" t="str">
        <f t="shared" si="198"/>
        <v/>
      </c>
      <c r="BS108" s="118"/>
      <c r="BT108" s="118" t="str">
        <f t="shared" si="199"/>
        <v/>
      </c>
      <c r="BU108" s="118"/>
      <c r="BV108" s="118" t="str">
        <f t="shared" si="200"/>
        <v/>
      </c>
      <c r="BW108" s="119"/>
      <c r="BX108" s="120"/>
      <c r="BY108" s="121"/>
      <c r="BZ108" s="118" t="str">
        <f t="shared" si="201"/>
        <v/>
      </c>
      <c r="CA108" s="118"/>
      <c r="CB108" s="118" t="str">
        <f t="shared" si="202"/>
        <v/>
      </c>
      <c r="CC108" s="118"/>
      <c r="CD108" s="118" t="str">
        <f t="shared" si="203"/>
        <v/>
      </c>
      <c r="CE108" s="119"/>
      <c r="CH108" s="118" t="str">
        <f t="shared" si="204"/>
        <v/>
      </c>
      <c r="CI108" s="118"/>
      <c r="CJ108" s="118" t="str">
        <f t="shared" si="205"/>
        <v/>
      </c>
      <c r="CK108" s="118"/>
      <c r="CL108" s="118" t="str">
        <f t="shared" si="206"/>
        <v/>
      </c>
      <c r="CM108" s="119"/>
      <c r="DQ108" s="134" t="str">
        <f>IF(DP108&lt;&gt;"",MAX(DQ$1:DQ107)+1,"")</f>
        <v/>
      </c>
    </row>
    <row r="109" spans="1:255" s="113" customFormat="1" ht="53.25" customHeight="1" x14ac:dyDescent="0.25">
      <c r="A109" s="312">
        <v>31</v>
      </c>
      <c r="B109" s="313" t="s">
        <v>72</v>
      </c>
      <c r="C109" s="352" t="str">
        <f t="shared" si="241"/>
        <v>4 - L'ESPACE D'ACCUEIL</v>
      </c>
      <c r="D109" s="351" t="s">
        <v>201</v>
      </c>
      <c r="E109" s="313"/>
      <c r="F109" s="313">
        <f>VLOOKUP(H109,Feuil1!A$1:B$5,2,0)</f>
        <v>0.25</v>
      </c>
      <c r="G109" s="322">
        <f t="shared" si="242"/>
        <v>3</v>
      </c>
      <c r="H109" s="323" t="s">
        <v>154</v>
      </c>
      <c r="I109" s="324">
        <v>40</v>
      </c>
      <c r="J109" s="663">
        <f>IF(I109&lt;&gt;"",MAX(J$1:J108)+1,"")</f>
        <v>91</v>
      </c>
      <c r="K109" s="183" t="s">
        <v>207</v>
      </c>
      <c r="L109" s="182">
        <v>3</v>
      </c>
      <c r="M109" s="213" t="s">
        <v>87</v>
      </c>
      <c r="N109" s="668"/>
      <c r="O109" s="199" t="str">
        <f t="shared" si="240"/>
        <v/>
      </c>
      <c r="P109" s="183" t="s">
        <v>208</v>
      </c>
      <c r="Q109" s="447" t="s">
        <v>763</v>
      </c>
      <c r="R109" s="115"/>
      <c r="S109" s="145"/>
      <c r="T109" s="263">
        <f t="shared" si="243"/>
        <v>3</v>
      </c>
      <c r="U109" s="116">
        <f t="shared" ref="U109:U110" si="263">IF(M109="Très Satisfaisant",1,IF(M109="Satisfaisant",0.75,IF(M109="Insatisfaisant",0.25,IF(M109="Très Insatisfaisant",0,IF(M109="Non Mesuré","",0)))))</f>
        <v>1</v>
      </c>
      <c r="V109" s="116">
        <f t="shared" si="245"/>
        <v>3</v>
      </c>
      <c r="W109" s="116"/>
      <c r="X109" s="116">
        <f t="shared" si="246"/>
        <v>0</v>
      </c>
      <c r="Y109" s="116"/>
      <c r="Z109" s="116">
        <f t="shared" si="247"/>
        <v>3</v>
      </c>
      <c r="AA109" s="116"/>
      <c r="AB109" s="117"/>
      <c r="AC109" s="117"/>
      <c r="AD109" s="118" t="str">
        <f t="shared" si="248"/>
        <v/>
      </c>
      <c r="AE109" s="118"/>
      <c r="AF109" s="118" t="str">
        <f t="shared" si="249"/>
        <v/>
      </c>
      <c r="AG109" s="118"/>
      <c r="AH109" s="118" t="str">
        <f t="shared" si="250"/>
        <v/>
      </c>
      <c r="AI109" s="119"/>
      <c r="AJ109" s="120"/>
      <c r="AK109" s="118"/>
      <c r="AL109" s="118" t="str">
        <f t="shared" si="251"/>
        <v/>
      </c>
      <c r="AM109" s="118"/>
      <c r="AN109" s="118" t="str">
        <f t="shared" si="252"/>
        <v/>
      </c>
      <c r="AO109" s="118"/>
      <c r="AP109" s="118" t="str">
        <f t="shared" si="253"/>
        <v/>
      </c>
      <c r="AQ109" s="119"/>
      <c r="AR109" s="120"/>
      <c r="AS109" s="118"/>
      <c r="AT109" s="118">
        <f t="shared" si="254"/>
        <v>3</v>
      </c>
      <c r="AU109" s="118"/>
      <c r="AV109" s="118">
        <f t="shared" si="255"/>
        <v>0</v>
      </c>
      <c r="AW109" s="118"/>
      <c r="AX109" s="118">
        <f t="shared" si="256"/>
        <v>3</v>
      </c>
      <c r="AY109" s="119"/>
      <c r="AZ109" s="120"/>
      <c r="BA109" s="118"/>
      <c r="BB109" s="118" t="str">
        <f t="shared" si="257"/>
        <v/>
      </c>
      <c r="BC109" s="118"/>
      <c r="BD109" s="118" t="str">
        <f t="shared" si="258"/>
        <v/>
      </c>
      <c r="BE109" s="118"/>
      <c r="BF109" s="118" t="str">
        <f t="shared" si="259"/>
        <v/>
      </c>
      <c r="BG109" s="119"/>
      <c r="BH109" s="120"/>
      <c r="BI109" s="116"/>
      <c r="BJ109" s="118" t="str">
        <f t="shared" si="260"/>
        <v/>
      </c>
      <c r="BK109" s="118"/>
      <c r="BL109" s="118" t="str">
        <f t="shared" si="261"/>
        <v/>
      </c>
      <c r="BM109" s="118"/>
      <c r="BN109" s="118" t="str">
        <f t="shared" si="262"/>
        <v/>
      </c>
      <c r="BO109" s="119"/>
      <c r="BP109" s="120"/>
      <c r="BQ109" s="116"/>
      <c r="BR109" s="118">
        <f t="shared" si="198"/>
        <v>3</v>
      </c>
      <c r="BS109" s="118"/>
      <c r="BT109" s="118">
        <f t="shared" si="199"/>
        <v>0</v>
      </c>
      <c r="BU109" s="118"/>
      <c r="BV109" s="118">
        <f t="shared" si="200"/>
        <v>3</v>
      </c>
      <c r="BW109" s="119"/>
      <c r="BX109" s="120"/>
      <c r="BY109" s="121"/>
      <c r="BZ109" s="118" t="str">
        <f t="shared" si="201"/>
        <v/>
      </c>
      <c r="CA109" s="118"/>
      <c r="CB109" s="118" t="str">
        <f t="shared" si="202"/>
        <v/>
      </c>
      <c r="CC109" s="118"/>
      <c r="CD109" s="118" t="str">
        <f t="shared" si="203"/>
        <v/>
      </c>
      <c r="CE109" s="119"/>
      <c r="CH109" s="118" t="str">
        <f t="shared" si="204"/>
        <v/>
      </c>
      <c r="CI109" s="118"/>
      <c r="CJ109" s="118" t="str">
        <f t="shared" si="205"/>
        <v/>
      </c>
      <c r="CK109" s="118"/>
      <c r="CL109" s="118" t="str">
        <f t="shared" si="206"/>
        <v/>
      </c>
      <c r="CM109" s="119"/>
      <c r="DQ109" s="134" t="str">
        <f>IF(DP109&lt;&gt;"",MAX(DQ$1:DQ108)+1,"")</f>
        <v/>
      </c>
    </row>
    <row r="110" spans="1:255" s="113" customFormat="1" ht="41.25" customHeight="1" x14ac:dyDescent="0.25">
      <c r="A110" s="312">
        <v>32</v>
      </c>
      <c r="B110" s="313" t="s">
        <v>84</v>
      </c>
      <c r="C110" s="352" t="str">
        <f t="shared" si="241"/>
        <v>4 - L'ESPACE D'ACCUEIL</v>
      </c>
      <c r="D110" s="351" t="s">
        <v>201</v>
      </c>
      <c r="E110" s="313"/>
      <c r="F110" s="313">
        <f>VLOOKUP(H110,Feuil1!A$1:B$5,2,0)</f>
        <v>0.25</v>
      </c>
      <c r="G110" s="322">
        <f t="shared" si="242"/>
        <v>3</v>
      </c>
      <c r="H110" s="323" t="s">
        <v>154</v>
      </c>
      <c r="I110" s="324">
        <v>40</v>
      </c>
      <c r="J110" s="663">
        <f>IF(I110&lt;&gt;"",MAX(J$1:J109)+1,"")</f>
        <v>92</v>
      </c>
      <c r="K110" s="183" t="s">
        <v>707</v>
      </c>
      <c r="L110" s="182">
        <v>3</v>
      </c>
      <c r="M110" s="213" t="s">
        <v>87</v>
      </c>
      <c r="N110" s="668"/>
      <c r="O110" s="199" t="str">
        <f t="shared" si="240"/>
        <v/>
      </c>
      <c r="P110" s="183" t="s">
        <v>208</v>
      </c>
      <c r="Q110" s="447" t="s">
        <v>763</v>
      </c>
      <c r="R110" s="115"/>
      <c r="S110" s="145"/>
      <c r="T110" s="263">
        <f t="shared" si="243"/>
        <v>3</v>
      </c>
      <c r="U110" s="116">
        <f t="shared" si="263"/>
        <v>1</v>
      </c>
      <c r="V110" s="116">
        <f t="shared" si="245"/>
        <v>3</v>
      </c>
      <c r="W110" s="116"/>
      <c r="X110" s="116">
        <f t="shared" si="246"/>
        <v>0</v>
      </c>
      <c r="Y110" s="116"/>
      <c r="Z110" s="116">
        <f t="shared" si="247"/>
        <v>3</v>
      </c>
      <c r="AA110" s="116"/>
      <c r="AB110" s="117"/>
      <c r="AC110" s="117"/>
      <c r="AD110" s="118" t="str">
        <f t="shared" si="248"/>
        <v/>
      </c>
      <c r="AE110" s="118"/>
      <c r="AF110" s="118" t="str">
        <f t="shared" si="249"/>
        <v/>
      </c>
      <c r="AG110" s="118"/>
      <c r="AH110" s="118" t="str">
        <f t="shared" si="250"/>
        <v/>
      </c>
      <c r="AI110" s="119"/>
      <c r="AJ110" s="120"/>
      <c r="AK110" s="118"/>
      <c r="AL110" s="118" t="str">
        <f t="shared" si="251"/>
        <v/>
      </c>
      <c r="AM110" s="118"/>
      <c r="AN110" s="118" t="str">
        <f t="shared" si="252"/>
        <v/>
      </c>
      <c r="AO110" s="118"/>
      <c r="AP110" s="118" t="str">
        <f t="shared" si="253"/>
        <v/>
      </c>
      <c r="AQ110" s="119"/>
      <c r="AR110" s="120"/>
      <c r="AS110" s="118"/>
      <c r="AT110" s="118">
        <f t="shared" si="254"/>
        <v>3</v>
      </c>
      <c r="AU110" s="118"/>
      <c r="AV110" s="118">
        <f t="shared" si="255"/>
        <v>0</v>
      </c>
      <c r="AW110" s="118"/>
      <c r="AX110" s="118">
        <f t="shared" si="256"/>
        <v>3</v>
      </c>
      <c r="AY110" s="119"/>
      <c r="AZ110" s="120"/>
      <c r="BA110" s="118"/>
      <c r="BB110" s="118" t="str">
        <f t="shared" si="257"/>
        <v/>
      </c>
      <c r="BC110" s="118"/>
      <c r="BD110" s="118" t="str">
        <f t="shared" si="258"/>
        <v/>
      </c>
      <c r="BE110" s="118"/>
      <c r="BF110" s="118" t="str">
        <f t="shared" si="259"/>
        <v/>
      </c>
      <c r="BG110" s="119"/>
      <c r="BH110" s="120"/>
      <c r="BI110" s="116"/>
      <c r="BJ110" s="118" t="str">
        <f t="shared" si="260"/>
        <v/>
      </c>
      <c r="BK110" s="118"/>
      <c r="BL110" s="118" t="str">
        <f t="shared" si="261"/>
        <v/>
      </c>
      <c r="BM110" s="118"/>
      <c r="BN110" s="118" t="str">
        <f t="shared" si="262"/>
        <v/>
      </c>
      <c r="BO110" s="119"/>
      <c r="BP110" s="120"/>
      <c r="BQ110" s="116"/>
      <c r="BR110" s="118" t="str">
        <f t="shared" si="198"/>
        <v/>
      </c>
      <c r="BS110" s="118"/>
      <c r="BT110" s="118" t="str">
        <f t="shared" si="199"/>
        <v/>
      </c>
      <c r="BU110" s="118"/>
      <c r="BV110" s="118" t="str">
        <f t="shared" si="200"/>
        <v/>
      </c>
      <c r="BW110" s="119"/>
      <c r="BX110" s="120"/>
      <c r="BY110" s="121"/>
      <c r="BZ110" s="118">
        <f t="shared" si="201"/>
        <v>3</v>
      </c>
      <c r="CA110" s="118"/>
      <c r="CB110" s="118">
        <f t="shared" si="202"/>
        <v>0</v>
      </c>
      <c r="CC110" s="118"/>
      <c r="CD110" s="118">
        <f t="shared" si="203"/>
        <v>3</v>
      </c>
      <c r="CE110" s="119"/>
      <c r="CH110" s="118" t="str">
        <f t="shared" si="204"/>
        <v/>
      </c>
      <c r="CI110" s="118"/>
      <c r="CJ110" s="118" t="str">
        <f t="shared" si="205"/>
        <v/>
      </c>
      <c r="CK110" s="118"/>
      <c r="CL110" s="118" t="str">
        <f t="shared" si="206"/>
        <v/>
      </c>
      <c r="CM110" s="119"/>
      <c r="DQ110" s="134" t="str">
        <f>IF(DP110&lt;&gt;"",MAX(DQ$1:DQ109)+1,"")</f>
        <v/>
      </c>
    </row>
    <row r="111" spans="1:255" s="113" customFormat="1" ht="25.5" customHeight="1" x14ac:dyDescent="0.25">
      <c r="A111" s="312">
        <v>33</v>
      </c>
      <c r="B111" s="313" t="s">
        <v>72</v>
      </c>
      <c r="C111" s="352" t="str">
        <f t="shared" si="241"/>
        <v>4 - L'ESPACE D'ACCUEIL</v>
      </c>
      <c r="D111" s="351" t="s">
        <v>201</v>
      </c>
      <c r="E111" s="313"/>
      <c r="F111" s="313">
        <f>VLOOKUP(H111,Feuil1!A$1:B$5,2,0)</f>
        <v>0.25</v>
      </c>
      <c r="G111" s="322">
        <f t="shared" si="242"/>
        <v>3</v>
      </c>
      <c r="H111" s="318" t="s">
        <v>154</v>
      </c>
      <c r="I111" s="324">
        <v>30</v>
      </c>
      <c r="J111" s="663">
        <f>IF(I111&lt;&gt;"",MAX(J$1:J110)+1,"")</f>
        <v>93</v>
      </c>
      <c r="K111" s="183" t="s">
        <v>209</v>
      </c>
      <c r="L111" s="182">
        <v>1</v>
      </c>
      <c r="M111" s="213" t="s">
        <v>0</v>
      </c>
      <c r="N111" s="668"/>
      <c r="O111" s="199" t="str">
        <f t="shared" si="240"/>
        <v/>
      </c>
      <c r="P111" s="183" t="s">
        <v>210</v>
      </c>
      <c r="Q111" s="447" t="s">
        <v>763</v>
      </c>
      <c r="R111" s="115"/>
      <c r="S111" s="145"/>
      <c r="T111" s="116">
        <f t="shared" ref="T111:T114" si="264">L111</f>
        <v>1</v>
      </c>
      <c r="U111" s="116">
        <f t="shared" ref="U111:U112" si="265">IF(M111="OUI",1,IF(M111="NON",0,IF(M111="Non Mesuré","",0)))</f>
        <v>1</v>
      </c>
      <c r="V111" s="116">
        <f t="shared" ref="V111:V114" si="266">IF(M111&lt;&gt;"Non Mesuré",T111*U111,"")</f>
        <v>1</v>
      </c>
      <c r="W111" s="116"/>
      <c r="X111" s="116">
        <f t="shared" ref="X111:X114" si="267">IF(M111="Non Mesuré",T111,0)</f>
        <v>0</v>
      </c>
      <c r="Y111" s="116"/>
      <c r="Z111" s="116">
        <f t="shared" ref="Z111:Z114" si="268">T111-X111</f>
        <v>1</v>
      </c>
      <c r="AA111" s="116"/>
      <c r="AB111" s="117"/>
      <c r="AC111" s="117"/>
      <c r="AD111" s="118" t="str">
        <f t="shared" si="248"/>
        <v/>
      </c>
      <c r="AE111" s="118"/>
      <c r="AF111" s="118" t="str">
        <f t="shared" si="249"/>
        <v/>
      </c>
      <c r="AG111" s="118"/>
      <c r="AH111" s="118" t="str">
        <f t="shared" si="250"/>
        <v/>
      </c>
      <c r="AI111" s="119"/>
      <c r="AJ111" s="120"/>
      <c r="AK111" s="118"/>
      <c r="AL111" s="118" t="str">
        <f t="shared" si="251"/>
        <v/>
      </c>
      <c r="AM111" s="118"/>
      <c r="AN111" s="118" t="str">
        <f t="shared" si="252"/>
        <v/>
      </c>
      <c r="AO111" s="118"/>
      <c r="AP111" s="118" t="str">
        <f t="shared" si="253"/>
        <v/>
      </c>
      <c r="AQ111" s="119"/>
      <c r="AR111" s="120"/>
      <c r="AS111" s="118"/>
      <c r="AT111" s="118">
        <f t="shared" si="254"/>
        <v>1</v>
      </c>
      <c r="AU111" s="118"/>
      <c r="AV111" s="118">
        <f t="shared" si="255"/>
        <v>0</v>
      </c>
      <c r="AW111" s="118"/>
      <c r="AX111" s="118">
        <f t="shared" si="256"/>
        <v>1</v>
      </c>
      <c r="AY111" s="119"/>
      <c r="AZ111" s="120"/>
      <c r="BA111" s="118"/>
      <c r="BB111" s="118" t="str">
        <f t="shared" si="257"/>
        <v/>
      </c>
      <c r="BC111" s="118"/>
      <c r="BD111" s="118" t="str">
        <f t="shared" si="258"/>
        <v/>
      </c>
      <c r="BE111" s="118"/>
      <c r="BF111" s="118" t="str">
        <f t="shared" si="259"/>
        <v/>
      </c>
      <c r="BG111" s="119"/>
      <c r="BH111" s="120"/>
      <c r="BI111" s="116"/>
      <c r="BJ111" s="118" t="str">
        <f t="shared" si="260"/>
        <v/>
      </c>
      <c r="BK111" s="118"/>
      <c r="BL111" s="118" t="str">
        <f t="shared" si="261"/>
        <v/>
      </c>
      <c r="BM111" s="118"/>
      <c r="BN111" s="118" t="str">
        <f t="shared" si="262"/>
        <v/>
      </c>
      <c r="BO111" s="119"/>
      <c r="BP111" s="120"/>
      <c r="BQ111" s="116"/>
      <c r="BR111" s="118" t="str">
        <f t="shared" si="198"/>
        <v/>
      </c>
      <c r="BS111" s="118"/>
      <c r="BT111" s="118" t="str">
        <f t="shared" si="199"/>
        <v/>
      </c>
      <c r="BU111" s="118"/>
      <c r="BV111" s="118" t="str">
        <f t="shared" si="200"/>
        <v/>
      </c>
      <c r="BW111" s="119"/>
      <c r="BX111" s="120"/>
      <c r="BY111" s="121"/>
      <c r="BZ111" s="118" t="str">
        <f t="shared" si="201"/>
        <v/>
      </c>
      <c r="CA111" s="118"/>
      <c r="CB111" s="118" t="str">
        <f t="shared" si="202"/>
        <v/>
      </c>
      <c r="CC111" s="118"/>
      <c r="CD111" s="118" t="str">
        <f t="shared" si="203"/>
        <v/>
      </c>
      <c r="CE111" s="119"/>
      <c r="CH111" s="118">
        <f t="shared" si="204"/>
        <v>1</v>
      </c>
      <c r="CI111" s="118"/>
      <c r="CJ111" s="118">
        <f t="shared" si="205"/>
        <v>0</v>
      </c>
      <c r="CK111" s="118"/>
      <c r="CL111" s="118">
        <f t="shared" si="206"/>
        <v>1</v>
      </c>
      <c r="CM111" s="119"/>
      <c r="DQ111" s="134">
        <f>IF(I111&lt;&gt;"",MAX(J$1:J110)+1,"")</f>
        <v>93</v>
      </c>
    </row>
    <row r="112" spans="1:255" s="113" customFormat="1" ht="49.5" customHeight="1" x14ac:dyDescent="0.25">
      <c r="A112" s="312"/>
      <c r="B112" s="313" t="s">
        <v>72</v>
      </c>
      <c r="C112" s="352" t="str">
        <f t="shared" si="241"/>
        <v>4 - L'ESPACE D'ACCUEIL</v>
      </c>
      <c r="D112" s="351" t="s">
        <v>201</v>
      </c>
      <c r="E112" s="313"/>
      <c r="F112" s="313">
        <f>VLOOKUP(H112,Feuil1!A$1:B$5,2,0)</f>
        <v>0.1</v>
      </c>
      <c r="G112" s="322">
        <f t="shared" si="242"/>
        <v>1</v>
      </c>
      <c r="H112" s="323" t="s">
        <v>74</v>
      </c>
      <c r="I112" s="324">
        <v>41</v>
      </c>
      <c r="J112" s="663">
        <f>IF(I112&lt;&gt;"",MAX(J$1:J111)+1,"")</f>
        <v>94</v>
      </c>
      <c r="K112" s="183" t="s">
        <v>211</v>
      </c>
      <c r="L112" s="182">
        <v>1</v>
      </c>
      <c r="M112" s="213" t="s">
        <v>0</v>
      </c>
      <c r="N112" s="668"/>
      <c r="O112" s="199" t="str">
        <f t="shared" si="240"/>
        <v/>
      </c>
      <c r="P112" s="183" t="s">
        <v>212</v>
      </c>
      <c r="Q112" s="447" t="s">
        <v>763</v>
      </c>
      <c r="R112" s="115"/>
      <c r="S112" s="145"/>
      <c r="T112" s="116">
        <f t="shared" si="264"/>
        <v>1</v>
      </c>
      <c r="U112" s="116">
        <f t="shared" si="265"/>
        <v>1</v>
      </c>
      <c r="V112" s="116">
        <f t="shared" si="266"/>
        <v>1</v>
      </c>
      <c r="W112" s="116"/>
      <c r="X112" s="116">
        <f t="shared" si="267"/>
        <v>0</v>
      </c>
      <c r="Y112" s="116"/>
      <c r="Z112" s="116">
        <f t="shared" si="268"/>
        <v>1</v>
      </c>
      <c r="AA112" s="116"/>
      <c r="AB112" s="117"/>
      <c r="AC112" s="117"/>
      <c r="AD112" s="118">
        <f t="shared" si="248"/>
        <v>1</v>
      </c>
      <c r="AE112" s="118"/>
      <c r="AF112" s="118">
        <f t="shared" si="249"/>
        <v>0</v>
      </c>
      <c r="AG112" s="118"/>
      <c r="AH112" s="118">
        <f t="shared" si="250"/>
        <v>1</v>
      </c>
      <c r="AI112" s="119"/>
      <c r="AJ112" s="120"/>
      <c r="AK112" s="118"/>
      <c r="AL112" s="118" t="str">
        <f t="shared" si="251"/>
        <v/>
      </c>
      <c r="AM112" s="118"/>
      <c r="AN112" s="118" t="str">
        <f t="shared" si="252"/>
        <v/>
      </c>
      <c r="AO112" s="118"/>
      <c r="AP112" s="118" t="str">
        <f t="shared" si="253"/>
        <v/>
      </c>
      <c r="AQ112" s="119"/>
      <c r="AR112" s="120"/>
      <c r="AS112" s="118"/>
      <c r="AT112" s="118" t="str">
        <f t="shared" si="254"/>
        <v/>
      </c>
      <c r="AU112" s="118"/>
      <c r="AV112" s="118" t="str">
        <f t="shared" si="255"/>
        <v/>
      </c>
      <c r="AW112" s="118"/>
      <c r="AX112" s="118" t="str">
        <f t="shared" si="256"/>
        <v/>
      </c>
      <c r="AY112" s="119"/>
      <c r="AZ112" s="120"/>
      <c r="BA112" s="118"/>
      <c r="BB112" s="118" t="str">
        <f t="shared" si="257"/>
        <v/>
      </c>
      <c r="BC112" s="118"/>
      <c r="BD112" s="118" t="str">
        <f t="shared" si="258"/>
        <v/>
      </c>
      <c r="BE112" s="118"/>
      <c r="BF112" s="118" t="str">
        <f t="shared" si="259"/>
        <v/>
      </c>
      <c r="BG112" s="119"/>
      <c r="BH112" s="120"/>
      <c r="BI112" s="116"/>
      <c r="BJ112" s="118" t="str">
        <f t="shared" si="260"/>
        <v/>
      </c>
      <c r="BK112" s="118"/>
      <c r="BL112" s="118" t="str">
        <f t="shared" si="261"/>
        <v/>
      </c>
      <c r="BM112" s="118"/>
      <c r="BN112" s="118" t="str">
        <f t="shared" si="262"/>
        <v/>
      </c>
      <c r="BO112" s="119"/>
      <c r="BP112" s="120"/>
      <c r="BQ112" s="116"/>
      <c r="BR112" s="118" t="str">
        <f t="shared" si="198"/>
        <v/>
      </c>
      <c r="BS112" s="118"/>
      <c r="BT112" s="118" t="str">
        <f t="shared" si="199"/>
        <v/>
      </c>
      <c r="BU112" s="118"/>
      <c r="BV112" s="118" t="str">
        <f t="shared" si="200"/>
        <v/>
      </c>
      <c r="BW112" s="119"/>
      <c r="BX112" s="120"/>
      <c r="BY112" s="121"/>
      <c r="BZ112" s="118" t="str">
        <f t="shared" si="201"/>
        <v/>
      </c>
      <c r="CA112" s="118"/>
      <c r="CB112" s="118" t="str">
        <f t="shared" si="202"/>
        <v/>
      </c>
      <c r="CC112" s="118"/>
      <c r="CD112" s="118" t="str">
        <f t="shared" si="203"/>
        <v/>
      </c>
      <c r="CE112" s="119"/>
      <c r="CH112" s="118" t="str">
        <f t="shared" si="204"/>
        <v/>
      </c>
      <c r="CI112" s="118"/>
      <c r="CJ112" s="118" t="str">
        <f t="shared" si="205"/>
        <v/>
      </c>
      <c r="CK112" s="118"/>
      <c r="CL112" s="118" t="str">
        <f t="shared" si="206"/>
        <v/>
      </c>
      <c r="CM112" s="119"/>
      <c r="DQ112" s="134">
        <f>IF(I112&lt;&gt;"",MAX(J$1:J111)+1,"")</f>
        <v>94</v>
      </c>
    </row>
    <row r="113" spans="1:121" s="113" customFormat="1" ht="27.75" customHeight="1" x14ac:dyDescent="0.25">
      <c r="A113" s="312">
        <v>31</v>
      </c>
      <c r="B113" s="313" t="s">
        <v>72</v>
      </c>
      <c r="C113" s="352" t="str">
        <f t="shared" si="241"/>
        <v>4 - L'ESPACE D'ACCUEIL</v>
      </c>
      <c r="D113" s="351" t="s">
        <v>201</v>
      </c>
      <c r="E113" s="313"/>
      <c r="F113" s="313">
        <f>VLOOKUP(H113,Feuil1!A$1:B$5,2,0)</f>
        <v>0.25</v>
      </c>
      <c r="G113" s="322">
        <f t="shared" si="242"/>
        <v>3</v>
      </c>
      <c r="H113" s="323" t="s">
        <v>154</v>
      </c>
      <c r="I113" s="324">
        <v>41</v>
      </c>
      <c r="J113" s="663">
        <f>IF(I113&lt;&gt;"",MAX(J$1:J112)+1,"")</f>
        <v>95</v>
      </c>
      <c r="K113" s="183" t="s">
        <v>213</v>
      </c>
      <c r="L113" s="182">
        <v>3</v>
      </c>
      <c r="M113" s="213" t="s">
        <v>87</v>
      </c>
      <c r="N113" s="668"/>
      <c r="O113" s="199" t="str">
        <f t="shared" si="240"/>
        <v/>
      </c>
      <c r="P113" s="183" t="s">
        <v>214</v>
      </c>
      <c r="Q113" s="447" t="s">
        <v>763</v>
      </c>
      <c r="R113" s="115"/>
      <c r="S113" s="145"/>
      <c r="T113" s="263">
        <f t="shared" si="264"/>
        <v>3</v>
      </c>
      <c r="U113" s="116">
        <f t="shared" ref="U113:U114" si="269">IF(M113="Très Satisfaisant",1,IF(M113="Satisfaisant",0.75,IF(M113="Insatisfaisant",0.25,IF(M113="Très Insatisfaisant",0,IF(M113="Non Mesuré","",0)))))</f>
        <v>1</v>
      </c>
      <c r="V113" s="116">
        <f t="shared" si="266"/>
        <v>3</v>
      </c>
      <c r="W113" s="116"/>
      <c r="X113" s="116">
        <f t="shared" si="267"/>
        <v>0</v>
      </c>
      <c r="Y113" s="116"/>
      <c r="Z113" s="116">
        <f t="shared" si="268"/>
        <v>3</v>
      </c>
      <c r="AA113" s="116"/>
      <c r="AB113" s="117"/>
      <c r="AC113" s="117"/>
      <c r="AD113" s="118" t="str">
        <f t="shared" si="248"/>
        <v/>
      </c>
      <c r="AE113" s="118"/>
      <c r="AF113" s="118" t="str">
        <f t="shared" si="249"/>
        <v/>
      </c>
      <c r="AG113" s="118"/>
      <c r="AH113" s="118" t="str">
        <f t="shared" si="250"/>
        <v/>
      </c>
      <c r="AI113" s="119"/>
      <c r="AJ113" s="120"/>
      <c r="AK113" s="118"/>
      <c r="AL113" s="118" t="str">
        <f t="shared" si="251"/>
        <v/>
      </c>
      <c r="AM113" s="118"/>
      <c r="AN113" s="118" t="str">
        <f t="shared" si="252"/>
        <v/>
      </c>
      <c r="AO113" s="118"/>
      <c r="AP113" s="118" t="str">
        <f t="shared" si="253"/>
        <v/>
      </c>
      <c r="AQ113" s="119"/>
      <c r="AR113" s="120"/>
      <c r="AS113" s="118"/>
      <c r="AT113" s="118">
        <f t="shared" si="254"/>
        <v>3</v>
      </c>
      <c r="AU113" s="118"/>
      <c r="AV113" s="118">
        <f t="shared" si="255"/>
        <v>0</v>
      </c>
      <c r="AW113" s="118"/>
      <c r="AX113" s="118">
        <f t="shared" si="256"/>
        <v>3</v>
      </c>
      <c r="AY113" s="119"/>
      <c r="AZ113" s="120"/>
      <c r="BA113" s="118"/>
      <c r="BB113" s="118" t="str">
        <f t="shared" si="257"/>
        <v/>
      </c>
      <c r="BC113" s="118"/>
      <c r="BD113" s="118" t="str">
        <f t="shared" si="258"/>
        <v/>
      </c>
      <c r="BE113" s="118"/>
      <c r="BF113" s="118" t="str">
        <f t="shared" si="259"/>
        <v/>
      </c>
      <c r="BG113" s="119"/>
      <c r="BH113" s="120"/>
      <c r="BI113" s="116"/>
      <c r="BJ113" s="118" t="str">
        <f t="shared" si="260"/>
        <v/>
      </c>
      <c r="BK113" s="118"/>
      <c r="BL113" s="118" t="str">
        <f t="shared" si="261"/>
        <v/>
      </c>
      <c r="BM113" s="118"/>
      <c r="BN113" s="118" t="str">
        <f t="shared" si="262"/>
        <v/>
      </c>
      <c r="BO113" s="119"/>
      <c r="BP113" s="120"/>
      <c r="BQ113" s="116"/>
      <c r="BR113" s="118">
        <f t="shared" si="198"/>
        <v>3</v>
      </c>
      <c r="BS113" s="118"/>
      <c r="BT113" s="118">
        <f t="shared" si="199"/>
        <v>0</v>
      </c>
      <c r="BU113" s="118"/>
      <c r="BV113" s="118">
        <f t="shared" si="200"/>
        <v>3</v>
      </c>
      <c r="BW113" s="119"/>
      <c r="BX113" s="120"/>
      <c r="BY113" s="121"/>
      <c r="BZ113" s="118" t="str">
        <f t="shared" si="201"/>
        <v/>
      </c>
      <c r="CA113" s="118"/>
      <c r="CB113" s="118" t="str">
        <f t="shared" si="202"/>
        <v/>
      </c>
      <c r="CC113" s="118"/>
      <c r="CD113" s="118" t="str">
        <f t="shared" si="203"/>
        <v/>
      </c>
      <c r="CE113" s="119"/>
      <c r="CH113" s="118" t="str">
        <f t="shared" si="204"/>
        <v/>
      </c>
      <c r="CI113" s="118"/>
      <c r="CJ113" s="118" t="str">
        <f t="shared" si="205"/>
        <v/>
      </c>
      <c r="CK113" s="118"/>
      <c r="CL113" s="118" t="str">
        <f t="shared" si="206"/>
        <v/>
      </c>
      <c r="CM113" s="119"/>
      <c r="DQ113" s="134">
        <f>IF(I113&lt;&gt;"",MAX(J$1:J112)+1,"")</f>
        <v>95</v>
      </c>
    </row>
    <row r="114" spans="1:121" s="113" customFormat="1" ht="25.5" customHeight="1" x14ac:dyDescent="0.25">
      <c r="A114" s="312">
        <v>32</v>
      </c>
      <c r="B114" s="313" t="s">
        <v>84</v>
      </c>
      <c r="C114" s="352" t="str">
        <f t="shared" si="241"/>
        <v>4 - L'ESPACE D'ACCUEIL</v>
      </c>
      <c r="D114" s="351" t="s">
        <v>201</v>
      </c>
      <c r="E114" s="313"/>
      <c r="F114" s="313">
        <f>VLOOKUP(H114,Feuil1!A$1:B$5,2,0)</f>
        <v>0.25</v>
      </c>
      <c r="G114" s="322">
        <f>IF(H114="Information et Communication",1,IF(H114="Savoir-faire Savoir-être",2,IF(H114="Confort et hygiène",3,IF(H114="Qualité de la prestation",5,IF(H114="Développement Durable",4)))))</f>
        <v>3</v>
      </c>
      <c r="H114" s="323" t="s">
        <v>154</v>
      </c>
      <c r="I114" s="324">
        <v>41</v>
      </c>
      <c r="J114" s="663">
        <f>IF(I114&lt;&gt;"",MAX(J$1:J113)+1,"")</f>
        <v>96</v>
      </c>
      <c r="K114" s="185" t="s">
        <v>215</v>
      </c>
      <c r="L114" s="184">
        <v>3</v>
      </c>
      <c r="M114" s="214" t="s">
        <v>87</v>
      </c>
      <c r="N114" s="670"/>
      <c r="O114" s="200" t="str">
        <f>IF(ISERROR(SEARCH("Pas de NM possible",P114)),"","oui")</f>
        <v/>
      </c>
      <c r="P114" s="185" t="s">
        <v>214</v>
      </c>
      <c r="Q114" s="448" t="s">
        <v>763</v>
      </c>
      <c r="R114" s="115"/>
      <c r="S114" s="145"/>
      <c r="T114" s="263">
        <f t="shared" si="264"/>
        <v>3</v>
      </c>
      <c r="U114" s="116">
        <f t="shared" si="269"/>
        <v>1</v>
      </c>
      <c r="V114" s="116">
        <f t="shared" si="266"/>
        <v>3</v>
      </c>
      <c r="W114" s="116"/>
      <c r="X114" s="116">
        <f t="shared" si="267"/>
        <v>0</v>
      </c>
      <c r="Y114" s="116"/>
      <c r="Z114" s="116">
        <f t="shared" si="268"/>
        <v>3</v>
      </c>
      <c r="AA114" s="116"/>
      <c r="AB114" s="117"/>
      <c r="AC114" s="117"/>
      <c r="AD114" s="118" t="str">
        <f t="shared" si="248"/>
        <v/>
      </c>
      <c r="AE114" s="118"/>
      <c r="AF114" s="118" t="str">
        <f t="shared" si="249"/>
        <v/>
      </c>
      <c r="AG114" s="118"/>
      <c r="AH114" s="118" t="str">
        <f t="shared" si="250"/>
        <v/>
      </c>
      <c r="AI114" s="119"/>
      <c r="AJ114" s="120"/>
      <c r="AK114" s="118"/>
      <c r="AL114" s="118" t="str">
        <f t="shared" si="251"/>
        <v/>
      </c>
      <c r="AM114" s="118"/>
      <c r="AN114" s="118" t="str">
        <f t="shared" si="252"/>
        <v/>
      </c>
      <c r="AO114" s="118"/>
      <c r="AP114" s="118" t="str">
        <f t="shared" si="253"/>
        <v/>
      </c>
      <c r="AQ114" s="119"/>
      <c r="AR114" s="120"/>
      <c r="AS114" s="118"/>
      <c r="AT114" s="118">
        <f t="shared" si="254"/>
        <v>3</v>
      </c>
      <c r="AU114" s="118"/>
      <c r="AV114" s="118">
        <f t="shared" si="255"/>
        <v>0</v>
      </c>
      <c r="AW114" s="118"/>
      <c r="AX114" s="118">
        <f t="shared" si="256"/>
        <v>3</v>
      </c>
      <c r="AY114" s="119"/>
      <c r="AZ114" s="120"/>
      <c r="BA114" s="118"/>
      <c r="BB114" s="118" t="str">
        <f t="shared" si="257"/>
        <v/>
      </c>
      <c r="BC114" s="118"/>
      <c r="BD114" s="118" t="str">
        <f t="shared" si="258"/>
        <v/>
      </c>
      <c r="BE114" s="118"/>
      <c r="BF114" s="118" t="str">
        <f t="shared" si="259"/>
        <v/>
      </c>
      <c r="BG114" s="119"/>
      <c r="BH114" s="120"/>
      <c r="BI114" s="116"/>
      <c r="BJ114" s="118" t="str">
        <f t="shared" si="260"/>
        <v/>
      </c>
      <c r="BK114" s="118"/>
      <c r="BL114" s="118" t="str">
        <f t="shared" si="261"/>
        <v/>
      </c>
      <c r="BM114" s="118"/>
      <c r="BN114" s="118" t="str">
        <f t="shared" si="262"/>
        <v/>
      </c>
      <c r="BO114" s="119"/>
      <c r="BP114" s="120"/>
      <c r="BQ114" s="116"/>
      <c r="BR114" s="118" t="str">
        <f t="shared" si="198"/>
        <v/>
      </c>
      <c r="BS114" s="118"/>
      <c r="BT114" s="118" t="str">
        <f t="shared" si="199"/>
        <v/>
      </c>
      <c r="BU114" s="118"/>
      <c r="BV114" s="118" t="str">
        <f t="shared" si="200"/>
        <v/>
      </c>
      <c r="BW114" s="119"/>
      <c r="BX114" s="120"/>
      <c r="BY114" s="121"/>
      <c r="BZ114" s="118">
        <f t="shared" si="201"/>
        <v>3</v>
      </c>
      <c r="CA114" s="118"/>
      <c r="CB114" s="118">
        <f t="shared" si="202"/>
        <v>0</v>
      </c>
      <c r="CC114" s="118"/>
      <c r="CD114" s="118">
        <f t="shared" si="203"/>
        <v>3</v>
      </c>
      <c r="CE114" s="119"/>
      <c r="CH114" s="118" t="str">
        <f t="shared" si="204"/>
        <v/>
      </c>
      <c r="CI114" s="118"/>
      <c r="CJ114" s="118" t="str">
        <f t="shared" si="205"/>
        <v/>
      </c>
      <c r="CK114" s="118"/>
      <c r="CL114" s="118" t="str">
        <f t="shared" si="206"/>
        <v/>
      </c>
      <c r="CM114" s="119"/>
      <c r="DQ114" s="134">
        <f>IF(I114&lt;&gt;"",MAX(J$1:J113)+1,"")</f>
        <v>96</v>
      </c>
    </row>
    <row r="115" spans="1:121" s="132" customFormat="1" ht="33" customHeight="1" x14ac:dyDescent="0.25">
      <c r="A115" s="312"/>
      <c r="B115" s="313"/>
      <c r="C115" s="313"/>
      <c r="D115" s="313"/>
      <c r="E115" s="313"/>
      <c r="F115" s="313"/>
      <c r="G115" s="322"/>
      <c r="H115" s="323"/>
      <c r="I115" s="350"/>
      <c r="J115" s="663" t="str">
        <f>IF(I115&lt;&gt;"",MAX(J$1:J114)+1,"")</f>
        <v/>
      </c>
      <c r="K115" s="143" t="s">
        <v>216</v>
      </c>
      <c r="L115" s="143"/>
      <c r="M115" s="220"/>
      <c r="N115" s="641"/>
      <c r="O115" s="201" t="str">
        <f t="shared" si="240"/>
        <v/>
      </c>
      <c r="P115" s="125"/>
      <c r="Q115" s="453"/>
      <c r="R115" s="115"/>
      <c r="S115" s="112"/>
      <c r="T115" s="273"/>
      <c r="U115" s="126"/>
      <c r="V115" s="126"/>
      <c r="W115" s="126"/>
      <c r="X115" s="126"/>
      <c r="Y115" s="126"/>
      <c r="Z115" s="126"/>
      <c r="AA115" s="126"/>
      <c r="AB115" s="127"/>
      <c r="AC115" s="127"/>
      <c r="AD115" s="128"/>
      <c r="AE115" s="128"/>
      <c r="AF115" s="128"/>
      <c r="AG115" s="128"/>
      <c r="AH115" s="128"/>
      <c r="AI115" s="129"/>
      <c r="AJ115" s="130"/>
      <c r="AK115" s="128"/>
      <c r="AL115" s="128"/>
      <c r="AM115" s="128"/>
      <c r="AN115" s="128"/>
      <c r="AO115" s="128"/>
      <c r="AP115" s="128"/>
      <c r="AQ115" s="129"/>
      <c r="AR115" s="130"/>
      <c r="AS115" s="128"/>
      <c r="AT115" s="128"/>
      <c r="AU115" s="128"/>
      <c r="AV115" s="128"/>
      <c r="AW115" s="128"/>
      <c r="AX115" s="128"/>
      <c r="AY115" s="129"/>
      <c r="AZ115" s="130"/>
      <c r="BA115" s="128"/>
      <c r="BB115" s="128"/>
      <c r="BC115" s="128"/>
      <c r="BD115" s="128"/>
      <c r="BE115" s="128"/>
      <c r="BF115" s="128"/>
      <c r="BG115" s="129"/>
      <c r="BH115" s="130"/>
      <c r="BI115" s="126"/>
      <c r="BJ115" s="128"/>
      <c r="BK115" s="128"/>
      <c r="BL115" s="128"/>
      <c r="BM115" s="128"/>
      <c r="BN115" s="128"/>
      <c r="BO115" s="129"/>
      <c r="BP115" s="130"/>
      <c r="BQ115" s="126"/>
      <c r="BR115" s="128" t="str">
        <f t="shared" si="198"/>
        <v/>
      </c>
      <c r="BS115" s="128"/>
      <c r="BT115" s="128" t="str">
        <f t="shared" si="199"/>
        <v/>
      </c>
      <c r="BU115" s="128"/>
      <c r="BV115" s="128" t="str">
        <f t="shared" si="200"/>
        <v/>
      </c>
      <c r="BW115" s="129"/>
      <c r="BX115" s="130"/>
      <c r="BY115" s="131"/>
      <c r="BZ115" s="128" t="str">
        <f t="shared" si="201"/>
        <v/>
      </c>
      <c r="CA115" s="128"/>
      <c r="CB115" s="128" t="str">
        <f t="shared" si="202"/>
        <v/>
      </c>
      <c r="CC115" s="128"/>
      <c r="CD115" s="128" t="str">
        <f t="shared" si="203"/>
        <v/>
      </c>
      <c r="CE115" s="129"/>
      <c r="CH115" s="128" t="str">
        <f t="shared" si="204"/>
        <v/>
      </c>
      <c r="CI115" s="128"/>
      <c r="CJ115" s="128" t="str">
        <f t="shared" si="205"/>
        <v/>
      </c>
      <c r="CK115" s="128"/>
      <c r="CL115" s="128" t="str">
        <f t="shared" si="206"/>
        <v/>
      </c>
      <c r="CM115" s="129"/>
      <c r="DQ115" s="124" t="str">
        <f>IF(I115&lt;&gt;"",MAX(J$1:J214)+1,"")</f>
        <v/>
      </c>
    </row>
    <row r="116" spans="1:121" s="113" customFormat="1" ht="43.5" customHeight="1" x14ac:dyDescent="0.25">
      <c r="A116" s="312"/>
      <c r="B116" s="340" t="s">
        <v>84</v>
      </c>
      <c r="C116" s="352" t="str">
        <f t="shared" si="241"/>
        <v>4 - L'ESPACE D'ACCUEIL</v>
      </c>
      <c r="D116" s="351" t="s">
        <v>217</v>
      </c>
      <c r="E116" s="340"/>
      <c r="F116" s="313">
        <f>VLOOKUP(H116,Feuil1!A$1:B$5,2,0)</f>
        <v>0.1</v>
      </c>
      <c r="G116" s="322">
        <f>IF(H116="Information et Communication",1,IF(H116="Savoir-faire Savoir-être",2,IF(H116="Confort et hygiène",3,IF(H116="Qualité de la prestation",5,IF(H116="Développement Durable",4)))))</f>
        <v>1</v>
      </c>
      <c r="H116" s="323" t="s">
        <v>74</v>
      </c>
      <c r="I116" s="324">
        <v>42</v>
      </c>
      <c r="J116" s="663">
        <f>IF(I116&lt;&gt;"",MAX(J$1:J115)+1,"")</f>
        <v>97</v>
      </c>
      <c r="K116" s="401" t="s">
        <v>218</v>
      </c>
      <c r="L116" s="402">
        <v>1</v>
      </c>
      <c r="M116" s="403" t="s">
        <v>0</v>
      </c>
      <c r="N116" s="679"/>
      <c r="O116" s="404" t="str">
        <f t="shared" si="240"/>
        <v>oui</v>
      </c>
      <c r="P116" s="401" t="s">
        <v>219</v>
      </c>
      <c r="Q116" s="446" t="s">
        <v>763</v>
      </c>
      <c r="R116" s="115"/>
      <c r="S116" s="145"/>
      <c r="T116" s="116">
        <f t="shared" ref="T116:T119" si="270">L116</f>
        <v>1</v>
      </c>
      <c r="U116" s="116">
        <f t="shared" ref="U116:U119" si="271">IF(M116="OUI",1,IF(M116="NON",0,IF(M116="Non Mesuré","",0)))</f>
        <v>1</v>
      </c>
      <c r="V116" s="116">
        <f t="shared" ref="V116:V119" si="272">IF(M116&lt;&gt;"Non Mesuré",T116*U116,"")</f>
        <v>1</v>
      </c>
      <c r="W116" s="116"/>
      <c r="X116" s="116">
        <f t="shared" ref="X116:X119" si="273">IF(M116="Non Mesuré",T116,0)</f>
        <v>0</v>
      </c>
      <c r="Y116" s="116"/>
      <c r="Z116" s="116">
        <f t="shared" ref="Z116:Z119" si="274">T116-X116</f>
        <v>1</v>
      </c>
      <c r="AA116" s="116"/>
      <c r="AB116" s="117"/>
      <c r="AC116" s="117"/>
      <c r="AD116" s="118">
        <f>IF(G116=1,V116,"")</f>
        <v>1</v>
      </c>
      <c r="AE116" s="118"/>
      <c r="AF116" s="118">
        <f>IF(G116=1,X116,"")</f>
        <v>0</v>
      </c>
      <c r="AG116" s="118"/>
      <c r="AH116" s="118">
        <f>IF(G116=1,Z116,"")</f>
        <v>1</v>
      </c>
      <c r="AI116" s="119"/>
      <c r="AJ116" s="120"/>
      <c r="AK116" s="118"/>
      <c r="AL116" s="118" t="str">
        <f>IF(G116=2,V116,"")</f>
        <v/>
      </c>
      <c r="AM116" s="118"/>
      <c r="AN116" s="118" t="str">
        <f>IF(G116=2,X116,"")</f>
        <v/>
      </c>
      <c r="AO116" s="118"/>
      <c r="AP116" s="118" t="str">
        <f>IF(G116=2,Z116,"")</f>
        <v/>
      </c>
      <c r="AQ116" s="119"/>
      <c r="AR116" s="120"/>
      <c r="AS116" s="118"/>
      <c r="AT116" s="118" t="str">
        <f>IF(G116=3,V116,"")</f>
        <v/>
      </c>
      <c r="AU116" s="118"/>
      <c r="AV116" s="118" t="str">
        <f>IF(G116=3,X116,"")</f>
        <v/>
      </c>
      <c r="AW116" s="118"/>
      <c r="AX116" s="118" t="str">
        <f>IF(G116=3,Z116,"")</f>
        <v/>
      </c>
      <c r="AY116" s="119"/>
      <c r="AZ116" s="120"/>
      <c r="BA116" s="118"/>
      <c r="BB116" s="118" t="str">
        <f>IF(G116=4,V116,"")</f>
        <v/>
      </c>
      <c r="BC116" s="118"/>
      <c r="BD116" s="118" t="str">
        <f>IF(G116=4,X116,"")</f>
        <v/>
      </c>
      <c r="BE116" s="118"/>
      <c r="BF116" s="118" t="str">
        <f>IF(G116=4,Z116,"")</f>
        <v/>
      </c>
      <c r="BG116" s="119"/>
      <c r="BH116" s="120"/>
      <c r="BI116" s="116"/>
      <c r="BJ116" s="118" t="str">
        <f>IF(G116=5,V116,"")</f>
        <v/>
      </c>
      <c r="BK116" s="118"/>
      <c r="BL116" s="118" t="str">
        <f>IF(G116=5,X116,"")</f>
        <v/>
      </c>
      <c r="BM116" s="118"/>
      <c r="BN116" s="118" t="str">
        <f>IF(G116=5,Z116,"")</f>
        <v/>
      </c>
      <c r="BO116" s="119"/>
      <c r="BP116" s="120"/>
      <c r="BQ116" s="116"/>
      <c r="BR116" s="118" t="str">
        <f t="shared" si="198"/>
        <v/>
      </c>
      <c r="BS116" s="118"/>
      <c r="BT116" s="118" t="str">
        <f t="shared" si="199"/>
        <v/>
      </c>
      <c r="BU116" s="118"/>
      <c r="BV116" s="118" t="str">
        <f t="shared" si="200"/>
        <v/>
      </c>
      <c r="BW116" s="119"/>
      <c r="BX116" s="120"/>
      <c r="BY116" s="121"/>
      <c r="BZ116" s="118" t="str">
        <f t="shared" si="201"/>
        <v/>
      </c>
      <c r="CA116" s="118"/>
      <c r="CB116" s="118" t="str">
        <f t="shared" si="202"/>
        <v/>
      </c>
      <c r="CC116" s="118"/>
      <c r="CD116" s="118" t="str">
        <f t="shared" si="203"/>
        <v/>
      </c>
      <c r="CE116" s="119"/>
      <c r="CH116" s="118" t="str">
        <f t="shared" si="204"/>
        <v/>
      </c>
      <c r="CI116" s="118"/>
      <c r="CJ116" s="118" t="str">
        <f t="shared" si="205"/>
        <v/>
      </c>
      <c r="CK116" s="118"/>
      <c r="CL116" s="118" t="str">
        <f t="shared" si="206"/>
        <v/>
      </c>
      <c r="CM116" s="119"/>
      <c r="DQ116" s="134">
        <f>IF(I116&lt;&gt;"",MAX(J$1:J115)+1,"")</f>
        <v>97</v>
      </c>
    </row>
    <row r="117" spans="1:121" s="113" customFormat="1" ht="48" customHeight="1" x14ac:dyDescent="0.25">
      <c r="A117" s="312"/>
      <c r="B117" s="340" t="s">
        <v>84</v>
      </c>
      <c r="C117" s="352" t="str">
        <f t="shared" si="241"/>
        <v>4 - L'ESPACE D'ACCUEIL</v>
      </c>
      <c r="D117" s="351" t="s">
        <v>217</v>
      </c>
      <c r="E117" s="340"/>
      <c r="F117" s="313">
        <f>VLOOKUP(H117,Feuil1!A$1:B$5,2,0)</f>
        <v>0.1</v>
      </c>
      <c r="G117" s="322">
        <f>IF(H117="Information et Communication",1,IF(H117="Savoir-faire Savoir-être",2,IF(H117="Confort et hygiène",3,IF(H117="Qualité de la prestation",5,IF(H117="Développement Durable",4)))))</f>
        <v>1</v>
      </c>
      <c r="H117" s="323" t="s">
        <v>74</v>
      </c>
      <c r="I117" s="324">
        <v>42</v>
      </c>
      <c r="J117" s="663">
        <f>IF(I117&lt;&gt;"",MAX(J$1:J116)+1,"")</f>
        <v>98</v>
      </c>
      <c r="K117" s="183" t="s">
        <v>220</v>
      </c>
      <c r="L117" s="182">
        <v>1</v>
      </c>
      <c r="M117" s="213" t="s">
        <v>0</v>
      </c>
      <c r="N117" s="668"/>
      <c r="O117" s="199" t="str">
        <f t="shared" si="240"/>
        <v/>
      </c>
      <c r="P117" s="183" t="s">
        <v>221</v>
      </c>
      <c r="Q117" s="447" t="s">
        <v>763</v>
      </c>
      <c r="R117" s="115"/>
      <c r="S117" s="145"/>
      <c r="T117" s="116">
        <f t="shared" si="270"/>
        <v>1</v>
      </c>
      <c r="U117" s="116">
        <f t="shared" si="271"/>
        <v>1</v>
      </c>
      <c r="V117" s="116">
        <f t="shared" si="272"/>
        <v>1</v>
      </c>
      <c r="W117" s="116"/>
      <c r="X117" s="116">
        <f t="shared" si="273"/>
        <v>0</v>
      </c>
      <c r="Y117" s="116"/>
      <c r="Z117" s="116">
        <f t="shared" si="274"/>
        <v>1</v>
      </c>
      <c r="AA117" s="116"/>
      <c r="AB117" s="117"/>
      <c r="AC117" s="117"/>
      <c r="AD117" s="118">
        <f>IF(G117=1,V117,"")</f>
        <v>1</v>
      </c>
      <c r="AE117" s="118"/>
      <c r="AF117" s="118">
        <f>IF(G117=1,X117,"")</f>
        <v>0</v>
      </c>
      <c r="AG117" s="118"/>
      <c r="AH117" s="118">
        <f>IF(G117=1,Z117,"")</f>
        <v>1</v>
      </c>
      <c r="AI117" s="119"/>
      <c r="AJ117" s="120"/>
      <c r="AK117" s="118"/>
      <c r="AL117" s="118" t="str">
        <f>IF(G117=2,V117,"")</f>
        <v/>
      </c>
      <c r="AM117" s="118"/>
      <c r="AN117" s="118" t="str">
        <f>IF(G117=2,X117,"")</f>
        <v/>
      </c>
      <c r="AO117" s="118"/>
      <c r="AP117" s="118" t="str">
        <f>IF(G117=2,Z117,"")</f>
        <v/>
      </c>
      <c r="AQ117" s="119"/>
      <c r="AR117" s="120"/>
      <c r="AS117" s="118"/>
      <c r="AT117" s="118" t="str">
        <f>IF(G117=3,V117,"")</f>
        <v/>
      </c>
      <c r="AU117" s="118"/>
      <c r="AV117" s="118" t="str">
        <f>IF(G117=3,X117,"")</f>
        <v/>
      </c>
      <c r="AW117" s="118"/>
      <c r="AX117" s="118" t="str">
        <f>IF(G117=3,Z117,"")</f>
        <v/>
      </c>
      <c r="AY117" s="119"/>
      <c r="AZ117" s="120"/>
      <c r="BA117" s="118"/>
      <c r="BB117" s="118" t="str">
        <f>IF(G117=4,V117,"")</f>
        <v/>
      </c>
      <c r="BC117" s="118"/>
      <c r="BD117" s="118" t="str">
        <f>IF(G117=4,X117,"")</f>
        <v/>
      </c>
      <c r="BE117" s="118"/>
      <c r="BF117" s="118" t="str">
        <f>IF(G117=4,Z117,"")</f>
        <v/>
      </c>
      <c r="BG117" s="119"/>
      <c r="BH117" s="120"/>
      <c r="BI117" s="116"/>
      <c r="BJ117" s="118" t="str">
        <f>IF(G117=5,V117,"")</f>
        <v/>
      </c>
      <c r="BK117" s="118"/>
      <c r="BL117" s="118" t="str">
        <f>IF(G117=5,X117,"")</f>
        <v/>
      </c>
      <c r="BM117" s="118"/>
      <c r="BN117" s="118" t="str">
        <f>IF(G117=5,Z117,"")</f>
        <v/>
      </c>
      <c r="BO117" s="119"/>
      <c r="BP117" s="120"/>
      <c r="BQ117" s="116"/>
      <c r="BR117" s="118" t="str">
        <f t="shared" si="198"/>
        <v/>
      </c>
      <c r="BS117" s="118"/>
      <c r="BT117" s="118" t="str">
        <f t="shared" si="199"/>
        <v/>
      </c>
      <c r="BU117" s="118"/>
      <c r="BV117" s="118" t="str">
        <f t="shared" si="200"/>
        <v/>
      </c>
      <c r="BW117" s="119"/>
      <c r="BX117" s="120"/>
      <c r="BY117" s="121"/>
      <c r="BZ117" s="118" t="str">
        <f t="shared" si="201"/>
        <v/>
      </c>
      <c r="CA117" s="118"/>
      <c r="CB117" s="118" t="str">
        <f t="shared" si="202"/>
        <v/>
      </c>
      <c r="CC117" s="118"/>
      <c r="CD117" s="118" t="str">
        <f t="shared" si="203"/>
        <v/>
      </c>
      <c r="CE117" s="119"/>
      <c r="CH117" s="118" t="str">
        <f t="shared" si="204"/>
        <v/>
      </c>
      <c r="CI117" s="118"/>
      <c r="CJ117" s="118" t="str">
        <f t="shared" si="205"/>
        <v/>
      </c>
      <c r="CK117" s="118"/>
      <c r="CL117" s="118" t="str">
        <f t="shared" si="206"/>
        <v/>
      </c>
      <c r="CM117" s="119"/>
      <c r="DQ117" s="134">
        <f>IF(I117&lt;&gt;"",MAX(J$1:J116)+1,"")</f>
        <v>98</v>
      </c>
    </row>
    <row r="118" spans="1:121" s="113" customFormat="1" ht="29.25" customHeight="1" x14ac:dyDescent="0.25">
      <c r="A118" s="312"/>
      <c r="B118" s="340" t="s">
        <v>84</v>
      </c>
      <c r="C118" s="352" t="str">
        <f t="shared" si="241"/>
        <v>4 - L'ESPACE D'ACCUEIL</v>
      </c>
      <c r="D118" s="351" t="s">
        <v>217</v>
      </c>
      <c r="E118" s="340"/>
      <c r="F118" s="313">
        <f>VLOOKUP(H118,Feuil1!A$1:B$5,2,0)</f>
        <v>0.1</v>
      </c>
      <c r="G118" s="322">
        <f>IF(H118="Information et Communication",1,IF(H118="Savoir-faire Savoir-être",2,IF(H118="Confort et hygiène",3,IF(H118="Qualité de la prestation",5,IF(H118="Développement Durable",4)))))</f>
        <v>1</v>
      </c>
      <c r="H118" s="323" t="s">
        <v>74</v>
      </c>
      <c r="I118" s="324">
        <v>83</v>
      </c>
      <c r="J118" s="663">
        <f>IF(I118&lt;&gt;"",MAX(J$1:J117)+1,"")</f>
        <v>99</v>
      </c>
      <c r="K118" s="183" t="s">
        <v>222</v>
      </c>
      <c r="L118" s="186">
        <v>3</v>
      </c>
      <c r="M118" s="213" t="s">
        <v>0</v>
      </c>
      <c r="N118" s="668"/>
      <c r="O118" s="199" t="str">
        <f t="shared" si="240"/>
        <v/>
      </c>
      <c r="P118" s="183" t="s">
        <v>223</v>
      </c>
      <c r="Q118" s="447" t="s">
        <v>763</v>
      </c>
      <c r="R118" s="115"/>
      <c r="S118" s="145"/>
      <c r="T118" s="116">
        <f t="shared" si="270"/>
        <v>3</v>
      </c>
      <c r="U118" s="116">
        <f t="shared" si="271"/>
        <v>1</v>
      </c>
      <c r="V118" s="116">
        <f t="shared" si="272"/>
        <v>3</v>
      </c>
      <c r="W118" s="116"/>
      <c r="X118" s="116">
        <f t="shared" si="273"/>
        <v>0</v>
      </c>
      <c r="Y118" s="116"/>
      <c r="Z118" s="116">
        <f t="shared" si="274"/>
        <v>3</v>
      </c>
      <c r="AA118" s="116"/>
      <c r="AB118" s="117"/>
      <c r="AC118" s="117"/>
      <c r="AD118" s="118">
        <f>IF(G118=1,V118,"")</f>
        <v>3</v>
      </c>
      <c r="AE118" s="118"/>
      <c r="AF118" s="118">
        <f>IF(G118=1,X118,"")</f>
        <v>0</v>
      </c>
      <c r="AG118" s="118"/>
      <c r="AH118" s="118">
        <f>IF(G118=1,Z118,"")</f>
        <v>3</v>
      </c>
      <c r="AI118" s="119"/>
      <c r="AJ118" s="120"/>
      <c r="AK118" s="118"/>
      <c r="AL118" s="118" t="str">
        <f>IF(G118=2,V118,"")</f>
        <v/>
      </c>
      <c r="AM118" s="118"/>
      <c r="AN118" s="118" t="str">
        <f>IF(G118=2,X118,"")</f>
        <v/>
      </c>
      <c r="AO118" s="118"/>
      <c r="AP118" s="118" t="str">
        <f>IF(G118=2,Z118,"")</f>
        <v/>
      </c>
      <c r="AQ118" s="119"/>
      <c r="AR118" s="120"/>
      <c r="AS118" s="118"/>
      <c r="AT118" s="118" t="str">
        <f>IF(G118=3,V118,"")</f>
        <v/>
      </c>
      <c r="AU118" s="118"/>
      <c r="AV118" s="118" t="str">
        <f>IF(G118=3,X118,"")</f>
        <v/>
      </c>
      <c r="AW118" s="118"/>
      <c r="AX118" s="118" t="str">
        <f>IF(G118=3,Z118,"")</f>
        <v/>
      </c>
      <c r="AY118" s="119"/>
      <c r="AZ118" s="120"/>
      <c r="BA118" s="118"/>
      <c r="BB118" s="118" t="str">
        <f>IF(G118=4,V118,"")</f>
        <v/>
      </c>
      <c r="BC118" s="118"/>
      <c r="BD118" s="118" t="str">
        <f>IF(G118=4,X118,"")</f>
        <v/>
      </c>
      <c r="BE118" s="118"/>
      <c r="BF118" s="118" t="str">
        <f>IF(G118=4,Z118,"")</f>
        <v/>
      </c>
      <c r="BG118" s="119"/>
      <c r="BH118" s="120"/>
      <c r="BI118" s="116"/>
      <c r="BJ118" s="118" t="str">
        <f>IF(G118=5,V118,"")</f>
        <v/>
      </c>
      <c r="BK118" s="118"/>
      <c r="BL118" s="118" t="str">
        <f>IF(G118=5,X118,"")</f>
        <v/>
      </c>
      <c r="BM118" s="118"/>
      <c r="BN118" s="118" t="str">
        <f>IF(G118=5,Z118,"")</f>
        <v/>
      </c>
      <c r="BO118" s="119"/>
      <c r="BP118" s="120"/>
      <c r="BQ118" s="116"/>
      <c r="BR118" s="118" t="str">
        <f t="shared" si="198"/>
        <v/>
      </c>
      <c r="BS118" s="118"/>
      <c r="BT118" s="118" t="str">
        <f t="shared" si="199"/>
        <v/>
      </c>
      <c r="BU118" s="118"/>
      <c r="BV118" s="118" t="str">
        <f t="shared" si="200"/>
        <v/>
      </c>
      <c r="BW118" s="119"/>
      <c r="BX118" s="120"/>
      <c r="BY118" s="121"/>
      <c r="BZ118" s="118" t="str">
        <f t="shared" si="201"/>
        <v/>
      </c>
      <c r="CA118" s="118"/>
      <c r="CB118" s="118" t="str">
        <f t="shared" si="202"/>
        <v/>
      </c>
      <c r="CC118" s="118"/>
      <c r="CD118" s="118" t="str">
        <f t="shared" si="203"/>
        <v/>
      </c>
      <c r="CE118" s="119"/>
      <c r="CH118" s="118" t="str">
        <f t="shared" si="204"/>
        <v/>
      </c>
      <c r="CI118" s="118"/>
      <c r="CJ118" s="118" t="str">
        <f t="shared" si="205"/>
        <v/>
      </c>
      <c r="CK118" s="118"/>
      <c r="CL118" s="118" t="str">
        <f t="shared" si="206"/>
        <v/>
      </c>
      <c r="CM118" s="119"/>
      <c r="DQ118" s="134">
        <f>IF(I118&lt;&gt;"",MAX(J$1:J117)+1,"")</f>
        <v>99</v>
      </c>
    </row>
    <row r="119" spans="1:121" s="113" customFormat="1" ht="45" customHeight="1" x14ac:dyDescent="0.25">
      <c r="A119" s="312"/>
      <c r="B119" s="340" t="s">
        <v>84</v>
      </c>
      <c r="C119" s="352" t="str">
        <f t="shared" si="241"/>
        <v>4 - L'ESPACE D'ACCUEIL</v>
      </c>
      <c r="D119" s="351" t="s">
        <v>217</v>
      </c>
      <c r="E119" s="340"/>
      <c r="F119" s="313">
        <f>VLOOKUP(H119,Feuil1!A$1:B$5,2,0)</f>
        <v>0.1</v>
      </c>
      <c r="G119" s="322">
        <f>IF(H119="Information et Communication",1,IF(H119="Savoir-faire Savoir-être",2,IF(H119="Confort et hygiène",3,IF(H119="Qualité de la prestation",5,IF(H119="Développement Durable",4)))))</f>
        <v>1</v>
      </c>
      <c r="H119" s="323" t="s">
        <v>74</v>
      </c>
      <c r="I119" s="324">
        <v>200</v>
      </c>
      <c r="J119" s="663">
        <f>IF(I119&lt;&gt;"",MAX(J$1:J118)+1,"")</f>
        <v>100</v>
      </c>
      <c r="K119" s="185" t="s">
        <v>708</v>
      </c>
      <c r="L119" s="190">
        <v>3</v>
      </c>
      <c r="M119" s="214" t="s">
        <v>0</v>
      </c>
      <c r="N119" s="670"/>
      <c r="O119" s="200"/>
      <c r="P119" s="185" t="s">
        <v>780</v>
      </c>
      <c r="Q119" s="448" t="s">
        <v>763</v>
      </c>
      <c r="R119" s="115"/>
      <c r="S119" s="145"/>
      <c r="T119" s="116">
        <f t="shared" si="270"/>
        <v>3</v>
      </c>
      <c r="U119" s="116">
        <f t="shared" si="271"/>
        <v>1</v>
      </c>
      <c r="V119" s="116">
        <f t="shared" si="272"/>
        <v>3</v>
      </c>
      <c r="W119" s="116"/>
      <c r="X119" s="116">
        <f t="shared" si="273"/>
        <v>0</v>
      </c>
      <c r="Y119" s="116"/>
      <c r="Z119" s="116">
        <f t="shared" si="274"/>
        <v>3</v>
      </c>
      <c r="AA119" s="116"/>
      <c r="AB119" s="117"/>
      <c r="AC119" s="117"/>
      <c r="AD119" s="118">
        <f>IF(G119=1,V119,"")</f>
        <v>3</v>
      </c>
      <c r="AE119" s="118"/>
      <c r="AF119" s="118">
        <f>IF(G119=1,X119,"")</f>
        <v>0</v>
      </c>
      <c r="AG119" s="118"/>
      <c r="AH119" s="118">
        <f>IF(G119=1,Z119,"")</f>
        <v>3</v>
      </c>
      <c r="AI119" s="119"/>
      <c r="AJ119" s="120"/>
      <c r="AK119" s="118"/>
      <c r="AL119" s="118" t="str">
        <f>IF(G119=2,V119,"")</f>
        <v/>
      </c>
      <c r="AM119" s="118"/>
      <c r="AN119" s="118" t="str">
        <f>IF(G119=2,X119,"")</f>
        <v/>
      </c>
      <c r="AO119" s="118"/>
      <c r="AP119" s="118" t="str">
        <f>IF(G119=2,Z119,"")</f>
        <v/>
      </c>
      <c r="AQ119" s="119"/>
      <c r="AR119" s="120"/>
      <c r="AS119" s="118"/>
      <c r="AT119" s="118" t="str">
        <f>IF(G119=3,V119,"")</f>
        <v/>
      </c>
      <c r="AU119" s="118"/>
      <c r="AV119" s="118" t="str">
        <f>IF(G119=3,X119,"")</f>
        <v/>
      </c>
      <c r="AW119" s="118"/>
      <c r="AX119" s="118" t="str">
        <f>IF(G119=3,Z119,"")</f>
        <v/>
      </c>
      <c r="AY119" s="119"/>
      <c r="AZ119" s="120"/>
      <c r="BA119" s="118"/>
      <c r="BB119" s="118" t="str">
        <f>IF(G119=4,V119,"")</f>
        <v/>
      </c>
      <c r="BC119" s="118"/>
      <c r="BD119" s="118" t="str">
        <f>IF(G119=4,X119,"")</f>
        <v/>
      </c>
      <c r="BE119" s="118"/>
      <c r="BF119" s="118" t="str">
        <f>IF(G119=4,Z119,"")</f>
        <v/>
      </c>
      <c r="BG119" s="119"/>
      <c r="BH119" s="120"/>
      <c r="BI119" s="116"/>
      <c r="BJ119" s="118" t="str">
        <f>IF(G119=5,V119,"")</f>
        <v/>
      </c>
      <c r="BK119" s="118"/>
      <c r="BL119" s="118" t="str">
        <f>IF(G119=5,X119,"")</f>
        <v/>
      </c>
      <c r="BM119" s="118"/>
      <c r="BN119" s="118" t="str">
        <f>IF(G119=5,Z119,"")</f>
        <v/>
      </c>
      <c r="BO119" s="119"/>
      <c r="BP119" s="120"/>
      <c r="BQ119" s="116"/>
      <c r="BR119" s="118" t="str">
        <f t="shared" ref="BR119:BR150" si="275">IF(A119=31,V119,"")</f>
        <v/>
      </c>
      <c r="BS119" s="118"/>
      <c r="BT119" s="118" t="str">
        <f t="shared" ref="BT119:BT150" si="276">IF(A119=31,X119,"")</f>
        <v/>
      </c>
      <c r="BU119" s="118"/>
      <c r="BV119" s="118" t="str">
        <f t="shared" ref="BV119:BV150" si="277">IF(A119=31,Z119,"")</f>
        <v/>
      </c>
      <c r="BW119" s="119"/>
      <c r="BX119" s="120"/>
      <c r="BY119" s="121"/>
      <c r="BZ119" s="118" t="str">
        <f t="shared" ref="BZ119:BZ150" si="278">IF(A119=32,V119,"")</f>
        <v/>
      </c>
      <c r="CA119" s="118"/>
      <c r="CB119" s="118" t="str">
        <f t="shared" ref="CB119:CB150" si="279">IF(A119=32,X119,"")</f>
        <v/>
      </c>
      <c r="CC119" s="118"/>
      <c r="CD119" s="118" t="str">
        <f t="shared" ref="CD119:CD150" si="280">IF(A119=32,Z119,"")</f>
        <v/>
      </c>
      <c r="CE119" s="119"/>
      <c r="CH119" s="118" t="str">
        <f t="shared" ref="CH119:CH150" si="281">IF(A119=33,V119,"")</f>
        <v/>
      </c>
      <c r="CI119" s="118"/>
      <c r="CJ119" s="118" t="str">
        <f t="shared" ref="CJ119:CJ150" si="282">IF(A119=33,X119,"")</f>
        <v/>
      </c>
      <c r="CK119" s="118"/>
      <c r="CL119" s="118" t="str">
        <f t="shared" ref="CL119:CL150" si="283">IF(A119=33,Z119,"")</f>
        <v/>
      </c>
      <c r="CM119" s="119"/>
      <c r="DQ119" s="134"/>
    </row>
    <row r="120" spans="1:121" s="113" customFormat="1" ht="33.75" customHeight="1" x14ac:dyDescent="0.2">
      <c r="A120" s="312"/>
      <c r="B120" s="313"/>
      <c r="C120" s="313"/>
      <c r="D120" s="313"/>
      <c r="E120" s="313"/>
      <c r="F120" s="313"/>
      <c r="G120" s="322"/>
      <c r="H120" s="323"/>
      <c r="I120" s="324"/>
      <c r="J120" s="663" t="str">
        <f>IF(I120&lt;&gt;"",MAX(J$1:J119)+1,"")</f>
        <v/>
      </c>
      <c r="K120" s="479" t="s">
        <v>675</v>
      </c>
      <c r="L120" s="480" t="s">
        <v>44</v>
      </c>
      <c r="M120" s="481" t="s">
        <v>45</v>
      </c>
      <c r="N120" s="726" t="s">
        <v>46</v>
      </c>
      <c r="O120" s="290" t="str">
        <f t="shared" si="164"/>
        <v/>
      </c>
      <c r="P120" s="479" t="s">
        <v>48</v>
      </c>
      <c r="Q120" s="482" t="s">
        <v>488</v>
      </c>
      <c r="R120" s="115"/>
      <c r="S120" s="145"/>
      <c r="T120" s="263"/>
      <c r="U120" s="116"/>
      <c r="V120" s="116"/>
      <c r="W120" s="116">
        <f>SUM(V105:V119)</f>
        <v>32</v>
      </c>
      <c r="X120" s="116"/>
      <c r="Y120" s="116">
        <f>SUM(X105:X119)</f>
        <v>0</v>
      </c>
      <c r="Z120" s="116"/>
      <c r="AA120" s="116">
        <f>SUM(Z105:Z119)</f>
        <v>32</v>
      </c>
      <c r="AB120" s="117">
        <f>W120/AA120</f>
        <v>1</v>
      </c>
      <c r="AC120" s="117"/>
      <c r="AD120" s="118"/>
      <c r="AE120" s="118"/>
      <c r="AF120" s="118"/>
      <c r="AG120" s="118"/>
      <c r="AH120" s="118"/>
      <c r="AI120" s="119"/>
      <c r="AJ120" s="120"/>
      <c r="AK120" s="118"/>
      <c r="AL120" s="118"/>
      <c r="AM120" s="118"/>
      <c r="AN120" s="118"/>
      <c r="AO120" s="118"/>
      <c r="AP120" s="118"/>
      <c r="AQ120" s="119"/>
      <c r="AR120" s="120"/>
      <c r="AS120" s="118"/>
      <c r="AT120" s="118"/>
      <c r="AU120" s="118"/>
      <c r="AV120" s="118"/>
      <c r="AW120" s="118"/>
      <c r="AX120" s="118"/>
      <c r="AY120" s="119"/>
      <c r="AZ120" s="120"/>
      <c r="BA120" s="118"/>
      <c r="BB120" s="118"/>
      <c r="BC120" s="118"/>
      <c r="BD120" s="118"/>
      <c r="BE120" s="118"/>
      <c r="BF120" s="118"/>
      <c r="BG120" s="119"/>
      <c r="BH120" s="120"/>
      <c r="BI120" s="116"/>
      <c r="BJ120" s="118"/>
      <c r="BK120" s="118"/>
      <c r="BL120" s="118"/>
      <c r="BM120" s="118"/>
      <c r="BN120" s="118"/>
      <c r="BO120" s="119"/>
      <c r="BP120" s="120"/>
      <c r="BQ120" s="116"/>
      <c r="BR120" s="118" t="str">
        <f t="shared" si="275"/>
        <v/>
      </c>
      <c r="BS120" s="118"/>
      <c r="BT120" s="118" t="str">
        <f t="shared" si="276"/>
        <v/>
      </c>
      <c r="BU120" s="118"/>
      <c r="BV120" s="118" t="str">
        <f t="shared" si="277"/>
        <v/>
      </c>
      <c r="BW120" s="119"/>
      <c r="BX120" s="120"/>
      <c r="BY120" s="121"/>
      <c r="BZ120" s="118" t="str">
        <f t="shared" si="278"/>
        <v/>
      </c>
      <c r="CA120" s="118"/>
      <c r="CB120" s="118" t="str">
        <f t="shared" si="279"/>
        <v/>
      </c>
      <c r="CC120" s="118"/>
      <c r="CD120" s="118" t="str">
        <f t="shared" si="280"/>
        <v/>
      </c>
      <c r="CE120" s="119"/>
      <c r="CH120" s="118" t="str">
        <f t="shared" si="281"/>
        <v/>
      </c>
      <c r="CI120" s="118"/>
      <c r="CJ120" s="118" t="str">
        <f t="shared" si="282"/>
        <v/>
      </c>
      <c r="CK120" s="118"/>
      <c r="CL120" s="118" t="str">
        <f t="shared" si="283"/>
        <v/>
      </c>
      <c r="CM120" s="119"/>
      <c r="DQ120" s="134" t="str">
        <f>IF(DP120&lt;&gt;"",MAX(DQ$1:DQ118)+1,"")</f>
        <v/>
      </c>
    </row>
    <row r="121" spans="1:121" s="132" customFormat="1" ht="42" customHeight="1" x14ac:dyDescent="0.25">
      <c r="A121" s="312"/>
      <c r="B121" s="313"/>
      <c r="C121" s="313"/>
      <c r="D121" s="313"/>
      <c r="E121" s="313"/>
      <c r="F121" s="313"/>
      <c r="G121" s="322"/>
      <c r="H121" s="323"/>
      <c r="I121" s="350"/>
      <c r="J121" s="663" t="str">
        <f>IF(I121&lt;&gt;"",MAX(J$1:J120)+1,"")</f>
        <v/>
      </c>
      <c r="K121" s="143" t="s">
        <v>184</v>
      </c>
      <c r="L121" s="143"/>
      <c r="M121" s="220"/>
      <c r="N121" s="641"/>
      <c r="O121" s="201" t="str">
        <f t="shared" si="164"/>
        <v/>
      </c>
      <c r="P121" s="125"/>
      <c r="Q121" s="449"/>
      <c r="R121" s="115"/>
      <c r="S121" s="112"/>
      <c r="T121" s="273"/>
      <c r="U121" s="126"/>
      <c r="V121" s="126"/>
      <c r="W121" s="126"/>
      <c r="X121" s="126"/>
      <c r="Y121" s="126"/>
      <c r="Z121" s="126"/>
      <c r="AA121" s="126"/>
      <c r="AB121" s="127"/>
      <c r="AC121" s="127"/>
      <c r="AD121" s="128"/>
      <c r="AE121" s="128"/>
      <c r="AF121" s="128"/>
      <c r="AG121" s="128"/>
      <c r="AH121" s="128"/>
      <c r="AI121" s="129"/>
      <c r="AJ121" s="130"/>
      <c r="AK121" s="128"/>
      <c r="AL121" s="128"/>
      <c r="AM121" s="128"/>
      <c r="AN121" s="128"/>
      <c r="AO121" s="128"/>
      <c r="AP121" s="128"/>
      <c r="AQ121" s="129"/>
      <c r="AR121" s="130"/>
      <c r="AS121" s="128"/>
      <c r="AT121" s="128"/>
      <c r="AU121" s="128"/>
      <c r="AV121" s="128"/>
      <c r="AW121" s="128"/>
      <c r="AX121" s="128"/>
      <c r="AY121" s="129"/>
      <c r="AZ121" s="130"/>
      <c r="BA121" s="128"/>
      <c r="BB121" s="128"/>
      <c r="BC121" s="128"/>
      <c r="BD121" s="128"/>
      <c r="BE121" s="128"/>
      <c r="BF121" s="128"/>
      <c r="BG121" s="129"/>
      <c r="BH121" s="130"/>
      <c r="BI121" s="126"/>
      <c r="BJ121" s="128"/>
      <c r="BK121" s="128"/>
      <c r="BL121" s="128"/>
      <c r="BM121" s="128"/>
      <c r="BN121" s="128"/>
      <c r="BO121" s="129"/>
      <c r="BP121" s="130"/>
      <c r="BQ121" s="126"/>
      <c r="BR121" s="128" t="str">
        <f t="shared" si="275"/>
        <v/>
      </c>
      <c r="BS121" s="128"/>
      <c r="BT121" s="128" t="str">
        <f t="shared" si="276"/>
        <v/>
      </c>
      <c r="BU121" s="128"/>
      <c r="BV121" s="128" t="str">
        <f t="shared" si="277"/>
        <v/>
      </c>
      <c r="BW121" s="129"/>
      <c r="BX121" s="130"/>
      <c r="BY121" s="131"/>
      <c r="BZ121" s="128" t="str">
        <f t="shared" si="278"/>
        <v/>
      </c>
      <c r="CA121" s="128"/>
      <c r="CB121" s="128" t="str">
        <f t="shared" si="279"/>
        <v/>
      </c>
      <c r="CC121" s="128"/>
      <c r="CD121" s="128" t="str">
        <f t="shared" si="280"/>
        <v/>
      </c>
      <c r="CE121" s="129"/>
      <c r="CH121" s="128" t="str">
        <f t="shared" si="281"/>
        <v/>
      </c>
      <c r="CI121" s="128"/>
      <c r="CJ121" s="128" t="str">
        <f t="shared" si="282"/>
        <v/>
      </c>
      <c r="CK121" s="128"/>
      <c r="CL121" s="128" t="str">
        <f t="shared" si="283"/>
        <v/>
      </c>
      <c r="CM121" s="129"/>
      <c r="DQ121" s="124" t="str">
        <f>IF(DP121&lt;&gt;"",MAX(DQ$1:DQ120)+1,"")</f>
        <v/>
      </c>
    </row>
    <row r="122" spans="1:121" s="113" customFormat="1" ht="34.5" customHeight="1" x14ac:dyDescent="0.25">
      <c r="A122" s="312"/>
      <c r="B122" s="313" t="s">
        <v>72</v>
      </c>
      <c r="C122" s="347" t="str">
        <f t="shared" ref="C122:C232" si="284">$K$120</f>
        <v>5 - LA PRISE EN CHARGE DU VISITEUR</v>
      </c>
      <c r="D122" s="351" t="s">
        <v>184</v>
      </c>
      <c r="E122" s="312"/>
      <c r="F122" s="313">
        <f>VLOOKUP(H122,Feuil1!A$1:B$5,2,0)</f>
        <v>0.35</v>
      </c>
      <c r="G122" s="322">
        <f t="shared" si="170"/>
        <v>2</v>
      </c>
      <c r="H122" s="323" t="s">
        <v>121</v>
      </c>
      <c r="I122" s="324">
        <v>20</v>
      </c>
      <c r="J122" s="663">
        <f>IF(I122&lt;&gt;"",MAX(J$1:J121)+1,"")</f>
        <v>101</v>
      </c>
      <c r="K122" s="401" t="s">
        <v>535</v>
      </c>
      <c r="L122" s="402">
        <v>1</v>
      </c>
      <c r="M122" s="403" t="s">
        <v>0</v>
      </c>
      <c r="N122" s="679"/>
      <c r="O122" s="404" t="str">
        <f t="shared" si="164"/>
        <v/>
      </c>
      <c r="P122" s="401" t="s">
        <v>654</v>
      </c>
      <c r="Q122" s="446" t="s">
        <v>763</v>
      </c>
      <c r="R122" s="115"/>
      <c r="S122" s="145"/>
      <c r="T122" s="116">
        <f t="shared" ref="T122:T128" si="285">L122</f>
        <v>1</v>
      </c>
      <c r="U122" s="116">
        <f t="shared" ref="U122:U126" si="286">IF(M122="OUI",1,IF(M122="NON",0,IF(M122="Non Mesuré","",0)))</f>
        <v>1</v>
      </c>
      <c r="V122" s="116">
        <f t="shared" ref="V122:V128" si="287">IF(M122&lt;&gt;"Non Mesuré",T122*U122,"")</f>
        <v>1</v>
      </c>
      <c r="W122" s="116"/>
      <c r="X122" s="116">
        <f t="shared" ref="X122:X128" si="288">IF(M122="Non Mesuré",T122,0)</f>
        <v>0</v>
      </c>
      <c r="Y122" s="116"/>
      <c r="Z122" s="116">
        <f t="shared" ref="Z122:Z128" si="289">T122-X122</f>
        <v>1</v>
      </c>
      <c r="AA122" s="116"/>
      <c r="AB122" s="117"/>
      <c r="AC122" s="117"/>
      <c r="AD122" s="118" t="str">
        <f t="shared" ref="AD122:AD146" si="290">IF(G122=1,V122,"")</f>
        <v/>
      </c>
      <c r="AE122" s="118"/>
      <c r="AF122" s="118" t="str">
        <f t="shared" ref="AF122:AF146" si="291">IF(G122=1,X122,"")</f>
        <v/>
      </c>
      <c r="AG122" s="118"/>
      <c r="AH122" s="118" t="str">
        <f t="shared" ref="AH122:AH146" si="292">IF(G122=1,Z122,"")</f>
        <v/>
      </c>
      <c r="AI122" s="119"/>
      <c r="AJ122" s="120"/>
      <c r="AK122" s="118"/>
      <c r="AL122" s="118">
        <f t="shared" ref="AL122:AL146" si="293">IF(G122=2,V122,"")</f>
        <v>1</v>
      </c>
      <c r="AM122" s="118"/>
      <c r="AN122" s="118">
        <f t="shared" ref="AN122:AN146" si="294">IF(G122=2,X122,"")</f>
        <v>0</v>
      </c>
      <c r="AO122" s="118"/>
      <c r="AP122" s="118">
        <f t="shared" ref="AP122:AP146" si="295">IF(G122=2,Z122,"")</f>
        <v>1</v>
      </c>
      <c r="AQ122" s="119"/>
      <c r="AR122" s="120"/>
      <c r="AS122" s="118"/>
      <c r="AT122" s="118" t="str">
        <f t="shared" ref="AT122:AT146" si="296">IF(G122=3,V122,"")</f>
        <v/>
      </c>
      <c r="AU122" s="118"/>
      <c r="AV122" s="118" t="str">
        <f t="shared" ref="AV122:AV146" si="297">IF(G122=3,X122,"")</f>
        <v/>
      </c>
      <c r="AW122" s="118"/>
      <c r="AX122" s="118" t="str">
        <f t="shared" ref="AX122:AX146" si="298">IF(G122=3,Z122,"")</f>
        <v/>
      </c>
      <c r="AY122" s="119"/>
      <c r="AZ122" s="120"/>
      <c r="BA122" s="118"/>
      <c r="BB122" s="118" t="str">
        <f t="shared" ref="BB122:BB146" si="299">IF(G122=4,V122,"")</f>
        <v/>
      </c>
      <c r="BC122" s="118"/>
      <c r="BD122" s="118" t="str">
        <f t="shared" ref="BD122:BD146" si="300">IF(G122=4,X122,"")</f>
        <v/>
      </c>
      <c r="BE122" s="118"/>
      <c r="BF122" s="118" t="str">
        <f t="shared" ref="BF122:BF146" si="301">IF(G122=4,Z122,"")</f>
        <v/>
      </c>
      <c r="BG122" s="119"/>
      <c r="BH122" s="120"/>
      <c r="BI122" s="116"/>
      <c r="BJ122" s="118" t="str">
        <f t="shared" ref="BJ122:BJ146" si="302">IF(G122=5,V122,"")</f>
        <v/>
      </c>
      <c r="BK122" s="118"/>
      <c r="BL122" s="118" t="str">
        <f t="shared" ref="BL122:BL146" si="303">IF(G122=5,X122,"")</f>
        <v/>
      </c>
      <c r="BM122" s="118"/>
      <c r="BN122" s="118" t="str">
        <f t="shared" ref="BN122:BN146" si="304">IF(G122=5,Z122,"")</f>
        <v/>
      </c>
      <c r="BO122" s="119"/>
      <c r="BP122" s="120"/>
      <c r="BQ122" s="116"/>
      <c r="BR122" s="118" t="str">
        <f t="shared" si="275"/>
        <v/>
      </c>
      <c r="BS122" s="118"/>
      <c r="BT122" s="118" t="str">
        <f t="shared" si="276"/>
        <v/>
      </c>
      <c r="BU122" s="118"/>
      <c r="BV122" s="118" t="str">
        <f t="shared" si="277"/>
        <v/>
      </c>
      <c r="BW122" s="119"/>
      <c r="BX122" s="120"/>
      <c r="BY122" s="121"/>
      <c r="BZ122" s="118" t="str">
        <f t="shared" si="278"/>
        <v/>
      </c>
      <c r="CA122" s="118"/>
      <c r="CB122" s="118" t="str">
        <f t="shared" si="279"/>
        <v/>
      </c>
      <c r="CC122" s="118"/>
      <c r="CD122" s="118" t="str">
        <f t="shared" si="280"/>
        <v/>
      </c>
      <c r="CE122" s="119"/>
      <c r="CH122" s="118" t="str">
        <f t="shared" si="281"/>
        <v/>
      </c>
      <c r="CI122" s="118"/>
      <c r="CJ122" s="118" t="str">
        <f t="shared" si="282"/>
        <v/>
      </c>
      <c r="CK122" s="118"/>
      <c r="CL122" s="118" t="str">
        <f t="shared" si="283"/>
        <v/>
      </c>
      <c r="CM122" s="119"/>
      <c r="DQ122" s="134" t="str">
        <f>IF(DP122&lt;&gt;"",MAX(DQ$1:DQ121)+1,"")</f>
        <v/>
      </c>
    </row>
    <row r="123" spans="1:121" s="123" customFormat="1" ht="47.25" customHeight="1" x14ac:dyDescent="0.25">
      <c r="A123" s="312"/>
      <c r="B123" s="313" t="s">
        <v>72</v>
      </c>
      <c r="C123" s="347" t="str">
        <f t="shared" si="284"/>
        <v>5 - LA PRISE EN CHARGE DU VISITEUR</v>
      </c>
      <c r="D123" s="351" t="s">
        <v>184</v>
      </c>
      <c r="E123" s="312"/>
      <c r="F123" s="313">
        <f>VLOOKUP(H123,Feuil1!A$1:B$5,2,0)</f>
        <v>0.35</v>
      </c>
      <c r="G123" s="322">
        <f t="shared" ref="G123" si="305">IF(H123="Information et Communication",1,IF(H123="Savoir-faire Savoir-être",2,IF(H123="Confort et hygiène",3,IF(H123="Qualité de la prestation",5,IF(H123="Développement Durable",4)))))</f>
        <v>2</v>
      </c>
      <c r="H123" s="323" t="s">
        <v>121</v>
      </c>
      <c r="I123" s="324">
        <v>200</v>
      </c>
      <c r="J123" s="663">
        <f>IF(I123&lt;&gt;"",MAX(J$1:J122)+1,"")</f>
        <v>102</v>
      </c>
      <c r="K123" s="183" t="s">
        <v>617</v>
      </c>
      <c r="L123" s="182">
        <v>3</v>
      </c>
      <c r="M123" s="213" t="s">
        <v>0</v>
      </c>
      <c r="N123" s="668"/>
      <c r="O123" s="199" t="str">
        <f t="shared" si="164"/>
        <v>oui</v>
      </c>
      <c r="P123" s="183" t="s">
        <v>655</v>
      </c>
      <c r="Q123" s="447" t="s">
        <v>763</v>
      </c>
      <c r="R123" s="115"/>
      <c r="S123" s="145"/>
      <c r="T123" s="116">
        <f t="shared" si="285"/>
        <v>3</v>
      </c>
      <c r="U123" s="116">
        <f t="shared" si="286"/>
        <v>1</v>
      </c>
      <c r="V123" s="116">
        <f t="shared" si="287"/>
        <v>3</v>
      </c>
      <c r="W123" s="116"/>
      <c r="X123" s="116">
        <f t="shared" si="288"/>
        <v>0</v>
      </c>
      <c r="Y123" s="116"/>
      <c r="Z123" s="116">
        <f t="shared" si="289"/>
        <v>3</v>
      </c>
      <c r="AA123" s="116"/>
      <c r="AB123" s="117"/>
      <c r="AC123" s="117"/>
      <c r="AD123" s="118" t="str">
        <f t="shared" si="290"/>
        <v/>
      </c>
      <c r="AE123" s="118"/>
      <c r="AF123" s="118" t="str">
        <f t="shared" si="291"/>
        <v/>
      </c>
      <c r="AG123" s="118"/>
      <c r="AH123" s="118" t="str">
        <f t="shared" si="292"/>
        <v/>
      </c>
      <c r="AI123" s="119"/>
      <c r="AJ123" s="120"/>
      <c r="AK123" s="118"/>
      <c r="AL123" s="118">
        <f t="shared" si="293"/>
        <v>3</v>
      </c>
      <c r="AM123" s="118"/>
      <c r="AN123" s="118">
        <f t="shared" si="294"/>
        <v>0</v>
      </c>
      <c r="AO123" s="118"/>
      <c r="AP123" s="118">
        <f t="shared" si="295"/>
        <v>3</v>
      </c>
      <c r="AQ123" s="119"/>
      <c r="AR123" s="120"/>
      <c r="AS123" s="118"/>
      <c r="AT123" s="118" t="str">
        <f t="shared" si="296"/>
        <v/>
      </c>
      <c r="AU123" s="118"/>
      <c r="AV123" s="118" t="str">
        <f t="shared" si="297"/>
        <v/>
      </c>
      <c r="AW123" s="118"/>
      <c r="AX123" s="118" t="str">
        <f t="shared" si="298"/>
        <v/>
      </c>
      <c r="AY123" s="119"/>
      <c r="AZ123" s="120"/>
      <c r="BA123" s="118"/>
      <c r="BB123" s="118" t="str">
        <f t="shared" si="299"/>
        <v/>
      </c>
      <c r="BC123" s="118"/>
      <c r="BD123" s="118" t="str">
        <f t="shared" si="300"/>
        <v/>
      </c>
      <c r="BE123" s="118"/>
      <c r="BF123" s="118" t="str">
        <f t="shared" si="301"/>
        <v/>
      </c>
      <c r="BG123" s="119"/>
      <c r="BH123" s="120"/>
      <c r="BI123" s="116"/>
      <c r="BJ123" s="118" t="str">
        <f t="shared" si="302"/>
        <v/>
      </c>
      <c r="BK123" s="118"/>
      <c r="BL123" s="118" t="str">
        <f t="shared" si="303"/>
        <v/>
      </c>
      <c r="BM123" s="118"/>
      <c r="BN123" s="118" t="str">
        <f t="shared" si="304"/>
        <v/>
      </c>
      <c r="BO123" s="119"/>
      <c r="BP123" s="120"/>
      <c r="BQ123" s="116"/>
      <c r="BR123" s="118" t="str">
        <f t="shared" si="275"/>
        <v/>
      </c>
      <c r="BS123" s="118"/>
      <c r="BT123" s="118" t="str">
        <f t="shared" si="276"/>
        <v/>
      </c>
      <c r="BU123" s="118"/>
      <c r="BV123" s="118" t="str">
        <f t="shared" si="277"/>
        <v/>
      </c>
      <c r="BW123" s="119"/>
      <c r="BX123" s="120"/>
      <c r="BY123" s="121"/>
      <c r="BZ123" s="118" t="str">
        <f t="shared" si="278"/>
        <v/>
      </c>
      <c r="CA123" s="118"/>
      <c r="CB123" s="118" t="str">
        <f t="shared" si="279"/>
        <v/>
      </c>
      <c r="CC123" s="118"/>
      <c r="CD123" s="118" t="str">
        <f t="shared" si="280"/>
        <v/>
      </c>
      <c r="CE123" s="119"/>
      <c r="CF123" s="113"/>
      <c r="CG123" s="113"/>
      <c r="CH123" s="118" t="str">
        <f t="shared" si="281"/>
        <v/>
      </c>
      <c r="CI123" s="118"/>
      <c r="CJ123" s="118" t="str">
        <f t="shared" si="282"/>
        <v/>
      </c>
      <c r="CK123" s="118"/>
      <c r="CL123" s="118" t="str">
        <f t="shared" si="283"/>
        <v/>
      </c>
      <c r="CM123" s="119"/>
      <c r="CN123" s="113"/>
      <c r="CO123" s="113"/>
      <c r="CP123" s="113"/>
      <c r="DQ123" s="151" t="s">
        <v>185</v>
      </c>
    </row>
    <row r="124" spans="1:121" s="144" customFormat="1" ht="66" customHeight="1" x14ac:dyDescent="0.25">
      <c r="A124" s="312"/>
      <c r="B124" s="340" t="s">
        <v>84</v>
      </c>
      <c r="C124" s="347" t="str">
        <f t="shared" si="284"/>
        <v>5 - LA PRISE EN CHARGE DU VISITEUR</v>
      </c>
      <c r="D124" s="351" t="s">
        <v>184</v>
      </c>
      <c r="E124" s="313"/>
      <c r="F124" s="313">
        <f>VLOOKUP(H124,Feuil1!A$1:B$5,2,0)</f>
        <v>0.1</v>
      </c>
      <c r="G124" s="322">
        <f>IF(H124="Information et Communication",1,IF(H124="Savoir-faire Savoir-être",2,IF(H124="Confort et hygiène",3,IF(H124="Qualité de la prestation",5,IF(H124="Développement Durable",4)))))</f>
        <v>1</v>
      </c>
      <c r="H124" s="323" t="s">
        <v>74</v>
      </c>
      <c r="I124" s="324">
        <v>84</v>
      </c>
      <c r="J124" s="663">
        <f>IF(I124&lt;&gt;"",MAX(J$1:J123)+1,"")</f>
        <v>103</v>
      </c>
      <c r="K124" s="183" t="s">
        <v>172</v>
      </c>
      <c r="L124" s="182">
        <v>1</v>
      </c>
      <c r="M124" s="213" t="s">
        <v>0</v>
      </c>
      <c r="N124" s="668"/>
      <c r="O124" s="199" t="str">
        <f>IF(ISERROR(SEARCH("Pas de NM possible",P124)),"","oui")</f>
        <v/>
      </c>
      <c r="P124" s="183" t="s">
        <v>173</v>
      </c>
      <c r="Q124" s="447" t="s">
        <v>763</v>
      </c>
      <c r="R124" s="115"/>
      <c r="S124" s="145"/>
      <c r="T124" s="116">
        <f t="shared" si="285"/>
        <v>1</v>
      </c>
      <c r="U124" s="116">
        <f t="shared" si="286"/>
        <v>1</v>
      </c>
      <c r="V124" s="116">
        <f t="shared" si="287"/>
        <v>1</v>
      </c>
      <c r="W124" s="116"/>
      <c r="X124" s="116">
        <f t="shared" si="288"/>
        <v>0</v>
      </c>
      <c r="Y124" s="116"/>
      <c r="Z124" s="116">
        <f t="shared" si="289"/>
        <v>1</v>
      </c>
      <c r="AA124" s="116"/>
      <c r="AB124" s="117"/>
      <c r="AC124" s="117"/>
      <c r="AD124" s="118">
        <f t="shared" si="290"/>
        <v>1</v>
      </c>
      <c r="AE124" s="118"/>
      <c r="AF124" s="118">
        <f t="shared" si="291"/>
        <v>0</v>
      </c>
      <c r="AG124" s="118"/>
      <c r="AH124" s="118">
        <f t="shared" si="292"/>
        <v>1</v>
      </c>
      <c r="AI124" s="119"/>
      <c r="AJ124" s="120"/>
      <c r="AK124" s="118"/>
      <c r="AL124" s="118" t="str">
        <f t="shared" si="293"/>
        <v/>
      </c>
      <c r="AM124" s="118"/>
      <c r="AN124" s="118" t="str">
        <f t="shared" si="294"/>
        <v/>
      </c>
      <c r="AO124" s="118"/>
      <c r="AP124" s="118" t="str">
        <f t="shared" si="295"/>
        <v/>
      </c>
      <c r="AQ124" s="119"/>
      <c r="AR124" s="120"/>
      <c r="AS124" s="118"/>
      <c r="AT124" s="118" t="str">
        <f t="shared" si="296"/>
        <v/>
      </c>
      <c r="AU124" s="118"/>
      <c r="AV124" s="118" t="str">
        <f t="shared" si="297"/>
        <v/>
      </c>
      <c r="AW124" s="118"/>
      <c r="AX124" s="118" t="str">
        <f t="shared" si="298"/>
        <v/>
      </c>
      <c r="AY124" s="119"/>
      <c r="AZ124" s="120"/>
      <c r="BA124" s="118"/>
      <c r="BB124" s="118" t="str">
        <f t="shared" si="299"/>
        <v/>
      </c>
      <c r="BC124" s="118"/>
      <c r="BD124" s="118" t="str">
        <f t="shared" si="300"/>
        <v/>
      </c>
      <c r="BE124" s="118"/>
      <c r="BF124" s="118" t="str">
        <f t="shared" si="301"/>
        <v/>
      </c>
      <c r="BG124" s="119"/>
      <c r="BH124" s="120"/>
      <c r="BI124" s="116"/>
      <c r="BJ124" s="118" t="str">
        <f t="shared" si="302"/>
        <v/>
      </c>
      <c r="BK124" s="118"/>
      <c r="BL124" s="118" t="str">
        <f t="shared" si="303"/>
        <v/>
      </c>
      <c r="BM124" s="118"/>
      <c r="BN124" s="118" t="str">
        <f t="shared" si="304"/>
        <v/>
      </c>
      <c r="BO124" s="119"/>
      <c r="BP124" s="120"/>
      <c r="BQ124" s="116"/>
      <c r="BR124" s="118" t="str">
        <f t="shared" si="275"/>
        <v/>
      </c>
      <c r="BS124" s="118"/>
      <c r="BT124" s="118" t="str">
        <f t="shared" si="276"/>
        <v/>
      </c>
      <c r="BU124" s="118"/>
      <c r="BV124" s="118" t="str">
        <f t="shared" si="277"/>
        <v/>
      </c>
      <c r="BW124" s="119"/>
      <c r="BX124" s="120"/>
      <c r="BY124" s="121"/>
      <c r="BZ124" s="118" t="str">
        <f t="shared" si="278"/>
        <v/>
      </c>
      <c r="CA124" s="118"/>
      <c r="CB124" s="118" t="str">
        <f t="shared" si="279"/>
        <v/>
      </c>
      <c r="CC124" s="118"/>
      <c r="CD124" s="118" t="str">
        <f t="shared" si="280"/>
        <v/>
      </c>
      <c r="CE124" s="119"/>
      <c r="CF124" s="113"/>
      <c r="CG124" s="113"/>
      <c r="CH124" s="118" t="str">
        <f t="shared" si="281"/>
        <v/>
      </c>
      <c r="CI124" s="118"/>
      <c r="CJ124" s="118" t="str">
        <f t="shared" si="282"/>
        <v/>
      </c>
      <c r="CK124" s="118"/>
      <c r="CL124" s="118" t="str">
        <f t="shared" si="283"/>
        <v/>
      </c>
      <c r="CM124" s="119"/>
      <c r="CN124" s="113"/>
      <c r="CO124" s="113"/>
      <c r="CP124" s="113"/>
      <c r="DQ124" s="134" t="str">
        <f>IF(DP124&lt;&gt;"",MAX(DQ$1:DQ96)+1,"")</f>
        <v/>
      </c>
    </row>
    <row r="125" spans="1:121" s="113" customFormat="1" ht="44.25" customHeight="1" x14ac:dyDescent="0.25">
      <c r="A125" s="312"/>
      <c r="B125" s="313" t="s">
        <v>72</v>
      </c>
      <c r="C125" s="347" t="str">
        <f t="shared" si="284"/>
        <v>5 - LA PRISE EN CHARGE DU VISITEUR</v>
      </c>
      <c r="D125" s="351" t="s">
        <v>184</v>
      </c>
      <c r="E125" s="313"/>
      <c r="F125" s="313">
        <f>VLOOKUP(H125,Feuil1!A$1:B$5,2,0)</f>
        <v>0.35</v>
      </c>
      <c r="G125" s="322">
        <f t="shared" si="170"/>
        <v>2</v>
      </c>
      <c r="H125" s="323" t="s">
        <v>121</v>
      </c>
      <c r="I125" s="324">
        <v>20</v>
      </c>
      <c r="J125" s="663">
        <f>IF(I125&lt;&gt;"",MAX(J$1:J124)+1,"")</f>
        <v>104</v>
      </c>
      <c r="K125" s="183" t="s">
        <v>187</v>
      </c>
      <c r="L125" s="182">
        <v>3</v>
      </c>
      <c r="M125" s="213" t="s">
        <v>0</v>
      </c>
      <c r="N125" s="668"/>
      <c r="O125" s="199" t="str">
        <f t="shared" si="164"/>
        <v/>
      </c>
      <c r="P125" s="183"/>
      <c r="Q125" s="447" t="s">
        <v>763</v>
      </c>
      <c r="R125" s="115"/>
      <c r="S125" s="145"/>
      <c r="T125" s="116">
        <f t="shared" si="285"/>
        <v>3</v>
      </c>
      <c r="U125" s="116">
        <f t="shared" si="286"/>
        <v>1</v>
      </c>
      <c r="V125" s="116">
        <f t="shared" si="287"/>
        <v>3</v>
      </c>
      <c r="W125" s="116"/>
      <c r="X125" s="116">
        <f t="shared" si="288"/>
        <v>0</v>
      </c>
      <c r="Y125" s="116"/>
      <c r="Z125" s="116">
        <f t="shared" si="289"/>
        <v>3</v>
      </c>
      <c r="AA125" s="116"/>
      <c r="AB125" s="117"/>
      <c r="AC125" s="117"/>
      <c r="AD125" s="118" t="str">
        <f t="shared" si="290"/>
        <v/>
      </c>
      <c r="AE125" s="118"/>
      <c r="AF125" s="118" t="str">
        <f t="shared" si="291"/>
        <v/>
      </c>
      <c r="AG125" s="118"/>
      <c r="AH125" s="118" t="str">
        <f t="shared" si="292"/>
        <v/>
      </c>
      <c r="AI125" s="119"/>
      <c r="AJ125" s="120"/>
      <c r="AK125" s="118"/>
      <c r="AL125" s="118">
        <f t="shared" si="293"/>
        <v>3</v>
      </c>
      <c r="AM125" s="118"/>
      <c r="AN125" s="118">
        <f t="shared" si="294"/>
        <v>0</v>
      </c>
      <c r="AO125" s="118"/>
      <c r="AP125" s="118">
        <f t="shared" si="295"/>
        <v>3</v>
      </c>
      <c r="AQ125" s="119"/>
      <c r="AR125" s="120"/>
      <c r="AS125" s="118"/>
      <c r="AT125" s="118" t="str">
        <f t="shared" si="296"/>
        <v/>
      </c>
      <c r="AU125" s="118"/>
      <c r="AV125" s="118" t="str">
        <f t="shared" si="297"/>
        <v/>
      </c>
      <c r="AW125" s="118"/>
      <c r="AX125" s="118" t="str">
        <f t="shared" si="298"/>
        <v/>
      </c>
      <c r="AY125" s="119"/>
      <c r="AZ125" s="120"/>
      <c r="BA125" s="118"/>
      <c r="BB125" s="118" t="str">
        <f t="shared" si="299"/>
        <v/>
      </c>
      <c r="BC125" s="118"/>
      <c r="BD125" s="118" t="str">
        <f t="shared" si="300"/>
        <v/>
      </c>
      <c r="BE125" s="118"/>
      <c r="BF125" s="118" t="str">
        <f t="shared" si="301"/>
        <v/>
      </c>
      <c r="BG125" s="119"/>
      <c r="BH125" s="120"/>
      <c r="BI125" s="116"/>
      <c r="BJ125" s="118" t="str">
        <f t="shared" si="302"/>
        <v/>
      </c>
      <c r="BK125" s="118"/>
      <c r="BL125" s="118" t="str">
        <f t="shared" si="303"/>
        <v/>
      </c>
      <c r="BM125" s="118"/>
      <c r="BN125" s="118" t="str">
        <f t="shared" si="304"/>
        <v/>
      </c>
      <c r="BO125" s="119"/>
      <c r="BP125" s="120"/>
      <c r="BQ125" s="116"/>
      <c r="BR125" s="118" t="str">
        <f t="shared" si="275"/>
        <v/>
      </c>
      <c r="BS125" s="118"/>
      <c r="BT125" s="118" t="str">
        <f t="shared" si="276"/>
        <v/>
      </c>
      <c r="BU125" s="118"/>
      <c r="BV125" s="118" t="str">
        <f t="shared" si="277"/>
        <v/>
      </c>
      <c r="BW125" s="119"/>
      <c r="BX125" s="120"/>
      <c r="BY125" s="121"/>
      <c r="BZ125" s="118" t="str">
        <f t="shared" si="278"/>
        <v/>
      </c>
      <c r="CA125" s="118"/>
      <c r="CB125" s="118" t="str">
        <f t="shared" si="279"/>
        <v/>
      </c>
      <c r="CC125" s="118"/>
      <c r="CD125" s="118" t="str">
        <f t="shared" si="280"/>
        <v/>
      </c>
      <c r="CE125" s="119"/>
      <c r="CH125" s="118" t="str">
        <f t="shared" si="281"/>
        <v/>
      </c>
      <c r="CI125" s="118"/>
      <c r="CJ125" s="118" t="str">
        <f t="shared" si="282"/>
        <v/>
      </c>
      <c r="CK125" s="118"/>
      <c r="CL125" s="118" t="str">
        <f t="shared" si="283"/>
        <v/>
      </c>
      <c r="CM125" s="119"/>
      <c r="DQ125" s="134" t="str">
        <f>IF(DP125&lt;&gt;"",MAX(DQ$1:DQ122)+1,"")</f>
        <v/>
      </c>
    </row>
    <row r="126" spans="1:121" s="113" customFormat="1" ht="19.5" customHeight="1" x14ac:dyDescent="0.25">
      <c r="A126" s="312"/>
      <c r="B126" s="313" t="s">
        <v>72</v>
      </c>
      <c r="C126" s="347" t="str">
        <f t="shared" si="284"/>
        <v>5 - LA PRISE EN CHARGE DU VISITEUR</v>
      </c>
      <c r="D126" s="351" t="s">
        <v>184</v>
      </c>
      <c r="E126" s="313"/>
      <c r="F126" s="313">
        <f>VLOOKUP(H126,Feuil1!A$1:B$5,2,0)</f>
        <v>0.35</v>
      </c>
      <c r="G126" s="322">
        <f t="shared" si="170"/>
        <v>2</v>
      </c>
      <c r="H126" s="323" t="s">
        <v>121</v>
      </c>
      <c r="I126" s="324">
        <v>17</v>
      </c>
      <c r="J126" s="663">
        <f>IF(I126&lt;&gt;"",MAX(J$1:J125)+1,"")</f>
        <v>105</v>
      </c>
      <c r="K126" s="183" t="s">
        <v>188</v>
      </c>
      <c r="L126" s="182">
        <v>3</v>
      </c>
      <c r="M126" s="213" t="s">
        <v>0</v>
      </c>
      <c r="N126" s="668"/>
      <c r="O126" s="199" t="str">
        <f t="shared" si="164"/>
        <v/>
      </c>
      <c r="P126" s="183"/>
      <c r="Q126" s="447" t="s">
        <v>763</v>
      </c>
      <c r="R126" s="115"/>
      <c r="S126" s="145"/>
      <c r="T126" s="116">
        <f t="shared" si="285"/>
        <v>3</v>
      </c>
      <c r="U126" s="116">
        <f t="shared" si="286"/>
        <v>1</v>
      </c>
      <c r="V126" s="116">
        <f t="shared" si="287"/>
        <v>3</v>
      </c>
      <c r="W126" s="116"/>
      <c r="X126" s="116">
        <f t="shared" si="288"/>
        <v>0</v>
      </c>
      <c r="Y126" s="116"/>
      <c r="Z126" s="116">
        <f t="shared" si="289"/>
        <v>3</v>
      </c>
      <c r="AA126" s="116"/>
      <c r="AB126" s="117"/>
      <c r="AC126" s="117"/>
      <c r="AD126" s="118" t="str">
        <f t="shared" si="290"/>
        <v/>
      </c>
      <c r="AE126" s="118"/>
      <c r="AF126" s="118" t="str">
        <f t="shared" si="291"/>
        <v/>
      </c>
      <c r="AG126" s="118"/>
      <c r="AH126" s="118" t="str">
        <f t="shared" si="292"/>
        <v/>
      </c>
      <c r="AI126" s="119"/>
      <c r="AJ126" s="120"/>
      <c r="AK126" s="118"/>
      <c r="AL126" s="118">
        <f t="shared" si="293"/>
        <v>3</v>
      </c>
      <c r="AM126" s="118"/>
      <c r="AN126" s="118">
        <f t="shared" si="294"/>
        <v>0</v>
      </c>
      <c r="AO126" s="118"/>
      <c r="AP126" s="118">
        <f t="shared" si="295"/>
        <v>3</v>
      </c>
      <c r="AQ126" s="119"/>
      <c r="AR126" s="120"/>
      <c r="AS126" s="118"/>
      <c r="AT126" s="118" t="str">
        <f t="shared" si="296"/>
        <v/>
      </c>
      <c r="AU126" s="118"/>
      <c r="AV126" s="118" t="str">
        <f t="shared" si="297"/>
        <v/>
      </c>
      <c r="AW126" s="118"/>
      <c r="AX126" s="118" t="str">
        <f t="shared" si="298"/>
        <v/>
      </c>
      <c r="AY126" s="119"/>
      <c r="AZ126" s="120"/>
      <c r="BA126" s="118"/>
      <c r="BB126" s="118" t="str">
        <f t="shared" si="299"/>
        <v/>
      </c>
      <c r="BC126" s="118"/>
      <c r="BD126" s="118" t="str">
        <f t="shared" si="300"/>
        <v/>
      </c>
      <c r="BE126" s="118"/>
      <c r="BF126" s="118" t="str">
        <f t="shared" si="301"/>
        <v/>
      </c>
      <c r="BG126" s="119"/>
      <c r="BH126" s="120"/>
      <c r="BI126" s="116"/>
      <c r="BJ126" s="118" t="str">
        <f t="shared" si="302"/>
        <v/>
      </c>
      <c r="BK126" s="118"/>
      <c r="BL126" s="118" t="str">
        <f t="shared" si="303"/>
        <v/>
      </c>
      <c r="BM126" s="118"/>
      <c r="BN126" s="118" t="str">
        <f t="shared" si="304"/>
        <v/>
      </c>
      <c r="BO126" s="119"/>
      <c r="BP126" s="120"/>
      <c r="BQ126" s="116"/>
      <c r="BR126" s="118" t="str">
        <f t="shared" si="275"/>
        <v/>
      </c>
      <c r="BS126" s="118"/>
      <c r="BT126" s="118" t="str">
        <f t="shared" si="276"/>
        <v/>
      </c>
      <c r="BU126" s="118"/>
      <c r="BV126" s="118" t="str">
        <f t="shared" si="277"/>
        <v/>
      </c>
      <c r="BW126" s="119"/>
      <c r="BX126" s="120"/>
      <c r="BY126" s="121"/>
      <c r="BZ126" s="118" t="str">
        <f t="shared" si="278"/>
        <v/>
      </c>
      <c r="CA126" s="118"/>
      <c r="CB126" s="118" t="str">
        <f t="shared" si="279"/>
        <v/>
      </c>
      <c r="CC126" s="118"/>
      <c r="CD126" s="118" t="str">
        <f t="shared" si="280"/>
        <v/>
      </c>
      <c r="CE126" s="119"/>
      <c r="CH126" s="118" t="str">
        <f t="shared" si="281"/>
        <v/>
      </c>
      <c r="CI126" s="118"/>
      <c r="CJ126" s="118" t="str">
        <f t="shared" si="282"/>
        <v/>
      </c>
      <c r="CK126" s="118"/>
      <c r="CL126" s="118" t="str">
        <f t="shared" si="283"/>
        <v/>
      </c>
      <c r="CM126" s="119"/>
      <c r="DQ126" s="134" t="str">
        <f>IF(DP126&lt;&gt;"",MAX(DQ$1:DQ125)+1,"")</f>
        <v/>
      </c>
    </row>
    <row r="127" spans="1:121" s="113" customFormat="1" ht="52.5" customHeight="1" x14ac:dyDescent="0.25">
      <c r="A127" s="312"/>
      <c r="B127" s="313" t="s">
        <v>72</v>
      </c>
      <c r="C127" s="347" t="str">
        <f t="shared" si="284"/>
        <v>5 - LA PRISE EN CHARGE DU VISITEUR</v>
      </c>
      <c r="D127" s="351" t="s">
        <v>184</v>
      </c>
      <c r="E127" s="313"/>
      <c r="F127" s="313">
        <f>VLOOKUP(H127,Feuil1!A$1:B$5,2,0)</f>
        <v>0.35</v>
      </c>
      <c r="G127" s="322">
        <f t="shared" si="170"/>
        <v>2</v>
      </c>
      <c r="H127" s="323" t="s">
        <v>121</v>
      </c>
      <c r="I127" s="324">
        <v>17</v>
      </c>
      <c r="J127" s="663">
        <f>IF(I127&lt;&gt;"",MAX(J$1:J126)+1,"")</f>
        <v>106</v>
      </c>
      <c r="K127" s="183" t="s">
        <v>590</v>
      </c>
      <c r="L127" s="182">
        <v>9</v>
      </c>
      <c r="M127" s="213" t="s">
        <v>87</v>
      </c>
      <c r="N127" s="668"/>
      <c r="O127" s="199" t="str">
        <f t="shared" si="164"/>
        <v/>
      </c>
      <c r="P127" s="183" t="s">
        <v>189</v>
      </c>
      <c r="Q127" s="447" t="s">
        <v>763</v>
      </c>
      <c r="R127" s="115"/>
      <c r="S127" s="145"/>
      <c r="T127" s="263">
        <f t="shared" si="285"/>
        <v>9</v>
      </c>
      <c r="U127" s="116">
        <f t="shared" ref="U127:U128" si="306">IF(M127="Très Satisfaisant",1,IF(M127="Satisfaisant",0.75,IF(M127="Insatisfaisant",0.25,IF(M127="Très Insatisfaisant",0,IF(M127="Non Mesuré","",0)))))</f>
        <v>1</v>
      </c>
      <c r="V127" s="116">
        <f t="shared" si="287"/>
        <v>9</v>
      </c>
      <c r="W127" s="116"/>
      <c r="X127" s="116">
        <f t="shared" si="288"/>
        <v>0</v>
      </c>
      <c r="Y127" s="116"/>
      <c r="Z127" s="116">
        <f t="shared" si="289"/>
        <v>9</v>
      </c>
      <c r="AA127" s="116"/>
      <c r="AB127" s="117"/>
      <c r="AC127" s="117"/>
      <c r="AD127" s="118" t="str">
        <f t="shared" si="290"/>
        <v/>
      </c>
      <c r="AE127" s="118"/>
      <c r="AF127" s="118" t="str">
        <f t="shared" si="291"/>
        <v/>
      </c>
      <c r="AG127" s="118"/>
      <c r="AH127" s="118" t="str">
        <f t="shared" si="292"/>
        <v/>
      </c>
      <c r="AI127" s="119"/>
      <c r="AJ127" s="120"/>
      <c r="AK127" s="118"/>
      <c r="AL127" s="118">
        <f t="shared" si="293"/>
        <v>9</v>
      </c>
      <c r="AM127" s="118"/>
      <c r="AN127" s="118">
        <f t="shared" si="294"/>
        <v>0</v>
      </c>
      <c r="AO127" s="118"/>
      <c r="AP127" s="118">
        <f t="shared" si="295"/>
        <v>9</v>
      </c>
      <c r="AQ127" s="119"/>
      <c r="AR127" s="120"/>
      <c r="AS127" s="118"/>
      <c r="AT127" s="118" t="str">
        <f t="shared" si="296"/>
        <v/>
      </c>
      <c r="AU127" s="118"/>
      <c r="AV127" s="118" t="str">
        <f t="shared" si="297"/>
        <v/>
      </c>
      <c r="AW127" s="118"/>
      <c r="AX127" s="118" t="str">
        <f t="shared" si="298"/>
        <v/>
      </c>
      <c r="AY127" s="119"/>
      <c r="AZ127" s="120"/>
      <c r="BA127" s="118"/>
      <c r="BB127" s="118" t="str">
        <f t="shared" si="299"/>
        <v/>
      </c>
      <c r="BC127" s="118"/>
      <c r="BD127" s="118" t="str">
        <f t="shared" si="300"/>
        <v/>
      </c>
      <c r="BE127" s="118"/>
      <c r="BF127" s="118" t="str">
        <f t="shared" si="301"/>
        <v/>
      </c>
      <c r="BG127" s="119"/>
      <c r="BH127" s="120"/>
      <c r="BI127" s="116"/>
      <c r="BJ127" s="118" t="str">
        <f t="shared" si="302"/>
        <v/>
      </c>
      <c r="BK127" s="118"/>
      <c r="BL127" s="118" t="str">
        <f t="shared" si="303"/>
        <v/>
      </c>
      <c r="BM127" s="118"/>
      <c r="BN127" s="118" t="str">
        <f t="shared" si="304"/>
        <v/>
      </c>
      <c r="BO127" s="119"/>
      <c r="BP127" s="120"/>
      <c r="BQ127" s="116"/>
      <c r="BR127" s="118" t="str">
        <f t="shared" si="275"/>
        <v/>
      </c>
      <c r="BS127" s="118"/>
      <c r="BT127" s="118" t="str">
        <f t="shared" si="276"/>
        <v/>
      </c>
      <c r="BU127" s="118"/>
      <c r="BV127" s="118" t="str">
        <f t="shared" si="277"/>
        <v/>
      </c>
      <c r="BW127" s="119"/>
      <c r="BX127" s="120"/>
      <c r="BY127" s="121"/>
      <c r="BZ127" s="118" t="str">
        <f t="shared" si="278"/>
        <v/>
      </c>
      <c r="CA127" s="118"/>
      <c r="CB127" s="118" t="str">
        <f t="shared" si="279"/>
        <v/>
      </c>
      <c r="CC127" s="118"/>
      <c r="CD127" s="118" t="str">
        <f t="shared" si="280"/>
        <v/>
      </c>
      <c r="CE127" s="119"/>
      <c r="CH127" s="118" t="str">
        <f t="shared" si="281"/>
        <v/>
      </c>
      <c r="CI127" s="118"/>
      <c r="CJ127" s="118" t="str">
        <f t="shared" si="282"/>
        <v/>
      </c>
      <c r="CK127" s="118"/>
      <c r="CL127" s="118" t="str">
        <f t="shared" si="283"/>
        <v/>
      </c>
      <c r="CM127" s="119"/>
      <c r="DQ127" s="134" t="str">
        <f>IF(DP127&lt;&gt;"",MAX(DQ$1:DQ126)+1,"")</f>
        <v/>
      </c>
    </row>
    <row r="128" spans="1:121" s="113" customFormat="1" ht="61.5" customHeight="1" x14ac:dyDescent="0.25">
      <c r="A128" s="312"/>
      <c r="B128" s="313" t="s">
        <v>72</v>
      </c>
      <c r="C128" s="347" t="str">
        <f t="shared" si="284"/>
        <v>5 - LA PRISE EN CHARGE DU VISITEUR</v>
      </c>
      <c r="D128" s="351" t="s">
        <v>184</v>
      </c>
      <c r="E128" s="313"/>
      <c r="F128" s="313">
        <f>VLOOKUP(H128,Feuil1!A$1:B$5,2,0)</f>
        <v>0.35</v>
      </c>
      <c r="G128" s="322">
        <f t="shared" si="170"/>
        <v>2</v>
      </c>
      <c r="H128" s="323" t="s">
        <v>121</v>
      </c>
      <c r="I128" s="324">
        <v>22</v>
      </c>
      <c r="J128" s="663">
        <f>IF(I128&lt;&gt;"",MAX(J$1:J127)+1,"")</f>
        <v>107</v>
      </c>
      <c r="K128" s="188" t="s">
        <v>190</v>
      </c>
      <c r="L128" s="182">
        <v>3</v>
      </c>
      <c r="M128" s="213" t="s">
        <v>87</v>
      </c>
      <c r="N128" s="668"/>
      <c r="O128" s="199" t="str">
        <f t="shared" si="164"/>
        <v/>
      </c>
      <c r="P128" s="183" t="s">
        <v>656</v>
      </c>
      <c r="Q128" s="447" t="s">
        <v>763</v>
      </c>
      <c r="R128" s="115"/>
      <c r="S128" s="145"/>
      <c r="T128" s="263">
        <f t="shared" si="285"/>
        <v>3</v>
      </c>
      <c r="U128" s="116">
        <f t="shared" si="306"/>
        <v>1</v>
      </c>
      <c r="V128" s="116">
        <f t="shared" si="287"/>
        <v>3</v>
      </c>
      <c r="W128" s="116"/>
      <c r="X128" s="116">
        <f t="shared" si="288"/>
        <v>0</v>
      </c>
      <c r="Y128" s="116"/>
      <c r="Z128" s="116">
        <f t="shared" si="289"/>
        <v>3</v>
      </c>
      <c r="AA128" s="116"/>
      <c r="AB128" s="117"/>
      <c r="AC128" s="117"/>
      <c r="AD128" s="118" t="str">
        <f t="shared" si="290"/>
        <v/>
      </c>
      <c r="AE128" s="118"/>
      <c r="AF128" s="118" t="str">
        <f t="shared" si="291"/>
        <v/>
      </c>
      <c r="AG128" s="118"/>
      <c r="AH128" s="118" t="str">
        <f t="shared" si="292"/>
        <v/>
      </c>
      <c r="AI128" s="119"/>
      <c r="AJ128" s="120"/>
      <c r="AK128" s="118"/>
      <c r="AL128" s="118">
        <f t="shared" si="293"/>
        <v>3</v>
      </c>
      <c r="AM128" s="118"/>
      <c r="AN128" s="118">
        <f t="shared" si="294"/>
        <v>0</v>
      </c>
      <c r="AO128" s="118"/>
      <c r="AP128" s="118">
        <f t="shared" si="295"/>
        <v>3</v>
      </c>
      <c r="AQ128" s="119"/>
      <c r="AR128" s="120"/>
      <c r="AS128" s="118"/>
      <c r="AT128" s="118" t="str">
        <f t="shared" si="296"/>
        <v/>
      </c>
      <c r="AU128" s="118"/>
      <c r="AV128" s="118" t="str">
        <f t="shared" si="297"/>
        <v/>
      </c>
      <c r="AW128" s="118"/>
      <c r="AX128" s="118" t="str">
        <f t="shared" si="298"/>
        <v/>
      </c>
      <c r="AY128" s="119"/>
      <c r="AZ128" s="120"/>
      <c r="BA128" s="118"/>
      <c r="BB128" s="118" t="str">
        <f t="shared" si="299"/>
        <v/>
      </c>
      <c r="BC128" s="118"/>
      <c r="BD128" s="118" t="str">
        <f t="shared" si="300"/>
        <v/>
      </c>
      <c r="BE128" s="118"/>
      <c r="BF128" s="118" t="str">
        <f t="shared" si="301"/>
        <v/>
      </c>
      <c r="BG128" s="119"/>
      <c r="BH128" s="120"/>
      <c r="BI128" s="116"/>
      <c r="BJ128" s="118" t="str">
        <f t="shared" si="302"/>
        <v/>
      </c>
      <c r="BK128" s="118"/>
      <c r="BL128" s="118" t="str">
        <f t="shared" si="303"/>
        <v/>
      </c>
      <c r="BM128" s="118"/>
      <c r="BN128" s="118" t="str">
        <f t="shared" si="304"/>
        <v/>
      </c>
      <c r="BO128" s="119"/>
      <c r="BP128" s="120"/>
      <c r="BQ128" s="116"/>
      <c r="BR128" s="118" t="str">
        <f t="shared" si="275"/>
        <v/>
      </c>
      <c r="BS128" s="118"/>
      <c r="BT128" s="118" t="str">
        <f t="shared" si="276"/>
        <v/>
      </c>
      <c r="BU128" s="118"/>
      <c r="BV128" s="118" t="str">
        <f t="shared" si="277"/>
        <v/>
      </c>
      <c r="BW128" s="119"/>
      <c r="BX128" s="120"/>
      <c r="BY128" s="121"/>
      <c r="BZ128" s="118" t="str">
        <f t="shared" si="278"/>
        <v/>
      </c>
      <c r="CA128" s="118"/>
      <c r="CB128" s="118" t="str">
        <f t="shared" si="279"/>
        <v/>
      </c>
      <c r="CC128" s="118"/>
      <c r="CD128" s="118" t="str">
        <f t="shared" si="280"/>
        <v/>
      </c>
      <c r="CE128" s="119"/>
      <c r="CH128" s="118" t="str">
        <f t="shared" si="281"/>
        <v/>
      </c>
      <c r="CI128" s="118"/>
      <c r="CJ128" s="118" t="str">
        <f t="shared" si="282"/>
        <v/>
      </c>
      <c r="CK128" s="118"/>
      <c r="CL128" s="118" t="str">
        <f t="shared" si="283"/>
        <v/>
      </c>
      <c r="CM128" s="119"/>
      <c r="DQ128" s="134" t="str">
        <f>IF(DP128&lt;&gt;"",MAX(DQ$1:DQ127)+1,"")</f>
        <v/>
      </c>
    </row>
    <row r="129" spans="1:155" s="113" customFormat="1" ht="41.25" customHeight="1" x14ac:dyDescent="0.25">
      <c r="A129" s="312"/>
      <c r="B129" s="313" t="s">
        <v>72</v>
      </c>
      <c r="C129" s="347" t="str">
        <f t="shared" si="284"/>
        <v>5 - LA PRISE EN CHARGE DU VISITEUR</v>
      </c>
      <c r="D129" s="351" t="s">
        <v>184</v>
      </c>
      <c r="E129" s="313"/>
      <c r="F129" s="313">
        <f>VLOOKUP(H129,Feuil1!A$1:B$5,2,0)</f>
        <v>0.35</v>
      </c>
      <c r="G129" s="322">
        <f t="shared" si="170"/>
        <v>2</v>
      </c>
      <c r="H129" s="323" t="s">
        <v>121</v>
      </c>
      <c r="I129" s="324">
        <v>18</v>
      </c>
      <c r="J129" s="663">
        <f>IF(I129&lt;&gt;"",MAX(J$1:J128)+1,"")</f>
        <v>108</v>
      </c>
      <c r="K129" s="183" t="s">
        <v>191</v>
      </c>
      <c r="L129" s="182">
        <v>1</v>
      </c>
      <c r="M129" s="213" t="s">
        <v>0</v>
      </c>
      <c r="N129" s="668"/>
      <c r="O129" s="199" t="str">
        <f t="shared" si="164"/>
        <v/>
      </c>
      <c r="P129" s="183" t="s">
        <v>600</v>
      </c>
      <c r="Q129" s="447" t="s">
        <v>763</v>
      </c>
      <c r="R129" s="115"/>
      <c r="S129" s="145"/>
      <c r="T129" s="116">
        <f t="shared" ref="T129:T146" si="307">L129</f>
        <v>1</v>
      </c>
      <c r="U129" s="116">
        <f t="shared" ref="U129:U146" si="308">IF(M129="OUI",1,IF(M129="NON",0,IF(M129="Non Mesuré","",0)))</f>
        <v>1</v>
      </c>
      <c r="V129" s="116">
        <f t="shared" ref="V129:V146" si="309">IF(M129&lt;&gt;"Non Mesuré",T129*U129,"")</f>
        <v>1</v>
      </c>
      <c r="W129" s="116"/>
      <c r="X129" s="116">
        <f t="shared" ref="X129:X146" si="310">IF(M129="Non Mesuré",T129,0)</f>
        <v>0</v>
      </c>
      <c r="Y129" s="116"/>
      <c r="Z129" s="116">
        <f t="shared" ref="Z129:Z146" si="311">T129-X129</f>
        <v>1</v>
      </c>
      <c r="AA129" s="116"/>
      <c r="AB129" s="117"/>
      <c r="AC129" s="117"/>
      <c r="AD129" s="118" t="str">
        <f t="shared" si="290"/>
        <v/>
      </c>
      <c r="AE129" s="118"/>
      <c r="AF129" s="118" t="str">
        <f t="shared" si="291"/>
        <v/>
      </c>
      <c r="AG129" s="118"/>
      <c r="AH129" s="118" t="str">
        <f t="shared" si="292"/>
        <v/>
      </c>
      <c r="AI129" s="119"/>
      <c r="AJ129" s="120"/>
      <c r="AK129" s="118"/>
      <c r="AL129" s="118">
        <f t="shared" si="293"/>
        <v>1</v>
      </c>
      <c r="AM129" s="118"/>
      <c r="AN129" s="118">
        <f t="shared" si="294"/>
        <v>0</v>
      </c>
      <c r="AO129" s="118"/>
      <c r="AP129" s="118">
        <f t="shared" si="295"/>
        <v>1</v>
      </c>
      <c r="AQ129" s="119"/>
      <c r="AR129" s="120"/>
      <c r="AS129" s="118"/>
      <c r="AT129" s="118" t="str">
        <f t="shared" si="296"/>
        <v/>
      </c>
      <c r="AU129" s="118"/>
      <c r="AV129" s="118" t="str">
        <f t="shared" si="297"/>
        <v/>
      </c>
      <c r="AW129" s="118"/>
      <c r="AX129" s="118" t="str">
        <f t="shared" si="298"/>
        <v/>
      </c>
      <c r="AY129" s="119"/>
      <c r="AZ129" s="120"/>
      <c r="BA129" s="118"/>
      <c r="BB129" s="118" t="str">
        <f t="shared" si="299"/>
        <v/>
      </c>
      <c r="BC129" s="118"/>
      <c r="BD129" s="118" t="str">
        <f t="shared" si="300"/>
        <v/>
      </c>
      <c r="BE129" s="118"/>
      <c r="BF129" s="118" t="str">
        <f t="shared" si="301"/>
        <v/>
      </c>
      <c r="BG129" s="119"/>
      <c r="BH129" s="120"/>
      <c r="BI129" s="116"/>
      <c r="BJ129" s="118" t="str">
        <f t="shared" si="302"/>
        <v/>
      </c>
      <c r="BK129" s="118"/>
      <c r="BL129" s="118" t="str">
        <f t="shared" si="303"/>
        <v/>
      </c>
      <c r="BM129" s="118"/>
      <c r="BN129" s="118" t="str">
        <f t="shared" si="304"/>
        <v/>
      </c>
      <c r="BO129" s="119"/>
      <c r="BP129" s="120"/>
      <c r="BQ129" s="116"/>
      <c r="BR129" s="118" t="str">
        <f t="shared" si="275"/>
        <v/>
      </c>
      <c r="BS129" s="118"/>
      <c r="BT129" s="118" t="str">
        <f t="shared" si="276"/>
        <v/>
      </c>
      <c r="BU129" s="118"/>
      <c r="BV129" s="118" t="str">
        <f t="shared" si="277"/>
        <v/>
      </c>
      <c r="BW129" s="119"/>
      <c r="BX129" s="120"/>
      <c r="BY129" s="121"/>
      <c r="BZ129" s="118" t="str">
        <f t="shared" si="278"/>
        <v/>
      </c>
      <c r="CA129" s="118"/>
      <c r="CB129" s="118" t="str">
        <f t="shared" si="279"/>
        <v/>
      </c>
      <c r="CC129" s="118"/>
      <c r="CD129" s="118" t="str">
        <f t="shared" si="280"/>
        <v/>
      </c>
      <c r="CE129" s="119"/>
      <c r="CH129" s="118" t="str">
        <f t="shared" si="281"/>
        <v/>
      </c>
      <c r="CI129" s="118"/>
      <c r="CJ129" s="118" t="str">
        <f t="shared" si="282"/>
        <v/>
      </c>
      <c r="CK129" s="118"/>
      <c r="CL129" s="118" t="str">
        <f t="shared" si="283"/>
        <v/>
      </c>
      <c r="CM129" s="119"/>
      <c r="DQ129" s="134" t="str">
        <f>IF(DP129&lt;&gt;"",MAX(DQ$1:DQ128)+1,"")</f>
        <v/>
      </c>
    </row>
    <row r="130" spans="1:155" s="113" customFormat="1" ht="36.75" customHeight="1" x14ac:dyDescent="0.25">
      <c r="A130" s="312"/>
      <c r="B130" s="313" t="s">
        <v>72</v>
      </c>
      <c r="C130" s="347" t="str">
        <f t="shared" si="284"/>
        <v>5 - LA PRISE EN CHARGE DU VISITEUR</v>
      </c>
      <c r="D130" s="351" t="s">
        <v>184</v>
      </c>
      <c r="E130" s="313"/>
      <c r="F130" s="313">
        <f>VLOOKUP(H130,Feuil1!A$1:B$5,2,0)</f>
        <v>0.35</v>
      </c>
      <c r="G130" s="322">
        <f t="shared" si="170"/>
        <v>2</v>
      </c>
      <c r="H130" s="323" t="s">
        <v>121</v>
      </c>
      <c r="I130" s="324">
        <v>21</v>
      </c>
      <c r="J130" s="663">
        <f>IF(I130&lt;&gt;"",MAX(J$1:J129)+1,"")</f>
        <v>109</v>
      </c>
      <c r="K130" s="183" t="s">
        <v>192</v>
      </c>
      <c r="L130" s="182">
        <v>3</v>
      </c>
      <c r="M130" s="213" t="s">
        <v>0</v>
      </c>
      <c r="N130" s="668"/>
      <c r="O130" s="199" t="str">
        <f t="shared" si="164"/>
        <v/>
      </c>
      <c r="P130" s="183" t="s">
        <v>193</v>
      </c>
      <c r="Q130" s="447" t="s">
        <v>763</v>
      </c>
      <c r="R130" s="115"/>
      <c r="S130" s="145"/>
      <c r="T130" s="116">
        <f t="shared" si="307"/>
        <v>3</v>
      </c>
      <c r="U130" s="116">
        <f t="shared" si="308"/>
        <v>1</v>
      </c>
      <c r="V130" s="116">
        <f t="shared" si="309"/>
        <v>3</v>
      </c>
      <c r="W130" s="116"/>
      <c r="X130" s="116">
        <f t="shared" si="310"/>
        <v>0</v>
      </c>
      <c r="Y130" s="116"/>
      <c r="Z130" s="116">
        <f t="shared" si="311"/>
        <v>3</v>
      </c>
      <c r="AA130" s="116"/>
      <c r="AB130" s="117"/>
      <c r="AC130" s="117"/>
      <c r="AD130" s="118" t="str">
        <f t="shared" si="290"/>
        <v/>
      </c>
      <c r="AE130" s="118"/>
      <c r="AF130" s="118" t="str">
        <f t="shared" si="291"/>
        <v/>
      </c>
      <c r="AG130" s="118"/>
      <c r="AH130" s="118" t="str">
        <f t="shared" si="292"/>
        <v/>
      </c>
      <c r="AI130" s="119"/>
      <c r="AJ130" s="120"/>
      <c r="AK130" s="118"/>
      <c r="AL130" s="118">
        <f t="shared" si="293"/>
        <v>3</v>
      </c>
      <c r="AM130" s="118"/>
      <c r="AN130" s="118">
        <f t="shared" si="294"/>
        <v>0</v>
      </c>
      <c r="AO130" s="118"/>
      <c r="AP130" s="118">
        <f t="shared" si="295"/>
        <v>3</v>
      </c>
      <c r="AQ130" s="119"/>
      <c r="AR130" s="120"/>
      <c r="AS130" s="118"/>
      <c r="AT130" s="118" t="str">
        <f t="shared" si="296"/>
        <v/>
      </c>
      <c r="AU130" s="118"/>
      <c r="AV130" s="118" t="str">
        <f t="shared" si="297"/>
        <v/>
      </c>
      <c r="AW130" s="118"/>
      <c r="AX130" s="118" t="str">
        <f t="shared" si="298"/>
        <v/>
      </c>
      <c r="AY130" s="119"/>
      <c r="AZ130" s="120"/>
      <c r="BA130" s="118"/>
      <c r="BB130" s="118" t="str">
        <f t="shared" si="299"/>
        <v/>
      </c>
      <c r="BC130" s="118"/>
      <c r="BD130" s="118" t="str">
        <f t="shared" si="300"/>
        <v/>
      </c>
      <c r="BE130" s="118"/>
      <c r="BF130" s="118" t="str">
        <f t="shared" si="301"/>
        <v/>
      </c>
      <c r="BG130" s="119"/>
      <c r="BH130" s="120"/>
      <c r="BI130" s="116"/>
      <c r="BJ130" s="118" t="str">
        <f t="shared" si="302"/>
        <v/>
      </c>
      <c r="BK130" s="118"/>
      <c r="BL130" s="118" t="str">
        <f t="shared" si="303"/>
        <v/>
      </c>
      <c r="BM130" s="118"/>
      <c r="BN130" s="118" t="str">
        <f t="shared" si="304"/>
        <v/>
      </c>
      <c r="BO130" s="119"/>
      <c r="BP130" s="120"/>
      <c r="BQ130" s="116"/>
      <c r="BR130" s="118" t="str">
        <f t="shared" si="275"/>
        <v/>
      </c>
      <c r="BS130" s="118"/>
      <c r="BT130" s="118" t="str">
        <f t="shared" si="276"/>
        <v/>
      </c>
      <c r="BU130" s="118"/>
      <c r="BV130" s="118" t="str">
        <f t="shared" si="277"/>
        <v/>
      </c>
      <c r="BW130" s="119"/>
      <c r="BX130" s="120"/>
      <c r="BY130" s="121"/>
      <c r="BZ130" s="118" t="str">
        <f t="shared" si="278"/>
        <v/>
      </c>
      <c r="CA130" s="118"/>
      <c r="CB130" s="118" t="str">
        <f t="shared" si="279"/>
        <v/>
      </c>
      <c r="CC130" s="118"/>
      <c r="CD130" s="118" t="str">
        <f t="shared" si="280"/>
        <v/>
      </c>
      <c r="CE130" s="119"/>
      <c r="CH130" s="118" t="str">
        <f t="shared" si="281"/>
        <v/>
      </c>
      <c r="CI130" s="118"/>
      <c r="CJ130" s="118" t="str">
        <f t="shared" si="282"/>
        <v/>
      </c>
      <c r="CK130" s="118"/>
      <c r="CL130" s="118" t="str">
        <f t="shared" si="283"/>
        <v/>
      </c>
      <c r="CM130" s="119"/>
      <c r="DQ130" s="134" t="str">
        <f>IF(DP130&lt;&gt;"",MAX(DQ$1:DQ129)+1,"")</f>
        <v/>
      </c>
    </row>
    <row r="131" spans="1:155" s="113" customFormat="1" ht="19.5" customHeight="1" x14ac:dyDescent="0.25">
      <c r="A131" s="312"/>
      <c r="B131" s="313" t="s">
        <v>72</v>
      </c>
      <c r="C131" s="347" t="str">
        <f t="shared" si="284"/>
        <v>5 - LA PRISE EN CHARGE DU VISITEUR</v>
      </c>
      <c r="D131" s="351" t="s">
        <v>184</v>
      </c>
      <c r="E131" s="313"/>
      <c r="F131" s="313">
        <f>VLOOKUP(H131,Feuil1!A$1:B$5,2,0)</f>
        <v>0.2</v>
      </c>
      <c r="G131" s="322">
        <f t="shared" si="170"/>
        <v>5</v>
      </c>
      <c r="H131" s="323" t="s">
        <v>157</v>
      </c>
      <c r="I131" s="324">
        <v>24</v>
      </c>
      <c r="J131" s="663">
        <f>IF(I131&lt;&gt;"",MAX(J$1:J130)+1,"")</f>
        <v>110</v>
      </c>
      <c r="K131" s="183" t="s">
        <v>643</v>
      </c>
      <c r="L131" s="182">
        <v>1</v>
      </c>
      <c r="M131" s="213" t="s">
        <v>0</v>
      </c>
      <c r="N131" s="668"/>
      <c r="O131" s="199" t="str">
        <f t="shared" si="164"/>
        <v/>
      </c>
      <c r="P131" s="183" t="s">
        <v>522</v>
      </c>
      <c r="Q131" s="447" t="s">
        <v>763</v>
      </c>
      <c r="R131" s="115"/>
      <c r="S131" s="145"/>
      <c r="T131" s="116">
        <f t="shared" si="307"/>
        <v>1</v>
      </c>
      <c r="U131" s="116">
        <f t="shared" si="308"/>
        <v>1</v>
      </c>
      <c r="V131" s="116">
        <f t="shared" si="309"/>
        <v>1</v>
      </c>
      <c r="W131" s="116"/>
      <c r="X131" s="116">
        <f t="shared" si="310"/>
        <v>0</v>
      </c>
      <c r="Y131" s="116"/>
      <c r="Z131" s="116">
        <f t="shared" si="311"/>
        <v>1</v>
      </c>
      <c r="AA131" s="116"/>
      <c r="AB131" s="117"/>
      <c r="AC131" s="117"/>
      <c r="AD131" s="118" t="str">
        <f t="shared" si="290"/>
        <v/>
      </c>
      <c r="AE131" s="118"/>
      <c r="AF131" s="118" t="str">
        <f t="shared" si="291"/>
        <v/>
      </c>
      <c r="AG131" s="118"/>
      <c r="AH131" s="118" t="str">
        <f t="shared" si="292"/>
        <v/>
      </c>
      <c r="AI131" s="119"/>
      <c r="AJ131" s="120"/>
      <c r="AK131" s="118"/>
      <c r="AL131" s="118" t="str">
        <f t="shared" si="293"/>
        <v/>
      </c>
      <c r="AM131" s="118"/>
      <c r="AN131" s="118" t="str">
        <f t="shared" si="294"/>
        <v/>
      </c>
      <c r="AO131" s="118"/>
      <c r="AP131" s="118" t="str">
        <f t="shared" si="295"/>
        <v/>
      </c>
      <c r="AQ131" s="119"/>
      <c r="AR131" s="120"/>
      <c r="AS131" s="118"/>
      <c r="AT131" s="118" t="str">
        <f t="shared" si="296"/>
        <v/>
      </c>
      <c r="AU131" s="118"/>
      <c r="AV131" s="118" t="str">
        <f t="shared" si="297"/>
        <v/>
      </c>
      <c r="AW131" s="118"/>
      <c r="AX131" s="118" t="str">
        <f t="shared" si="298"/>
        <v/>
      </c>
      <c r="AY131" s="119"/>
      <c r="AZ131" s="120"/>
      <c r="BA131" s="118"/>
      <c r="BB131" s="118" t="str">
        <f t="shared" si="299"/>
        <v/>
      </c>
      <c r="BC131" s="118"/>
      <c r="BD131" s="118" t="str">
        <f t="shared" si="300"/>
        <v/>
      </c>
      <c r="BE131" s="118"/>
      <c r="BF131" s="118" t="str">
        <f t="shared" si="301"/>
        <v/>
      </c>
      <c r="BG131" s="119"/>
      <c r="BH131" s="120"/>
      <c r="BI131" s="116"/>
      <c r="BJ131" s="118">
        <f t="shared" si="302"/>
        <v>1</v>
      </c>
      <c r="BK131" s="118"/>
      <c r="BL131" s="118">
        <f t="shared" si="303"/>
        <v>0</v>
      </c>
      <c r="BM131" s="118"/>
      <c r="BN131" s="118">
        <f t="shared" si="304"/>
        <v>1</v>
      </c>
      <c r="BO131" s="119"/>
      <c r="BP131" s="120"/>
      <c r="BQ131" s="116"/>
      <c r="BR131" s="118" t="str">
        <f t="shared" si="275"/>
        <v/>
      </c>
      <c r="BS131" s="118"/>
      <c r="BT131" s="118" t="str">
        <f t="shared" si="276"/>
        <v/>
      </c>
      <c r="BU131" s="118"/>
      <c r="BV131" s="118" t="str">
        <f t="shared" si="277"/>
        <v/>
      </c>
      <c r="BW131" s="119"/>
      <c r="BX131" s="120"/>
      <c r="BY131" s="121"/>
      <c r="BZ131" s="118" t="str">
        <f t="shared" si="278"/>
        <v/>
      </c>
      <c r="CA131" s="118"/>
      <c r="CB131" s="118" t="str">
        <f t="shared" si="279"/>
        <v/>
      </c>
      <c r="CC131" s="118"/>
      <c r="CD131" s="118" t="str">
        <f t="shared" si="280"/>
        <v/>
      </c>
      <c r="CE131" s="119"/>
      <c r="CH131" s="118" t="str">
        <f t="shared" si="281"/>
        <v/>
      </c>
      <c r="CI131" s="118"/>
      <c r="CJ131" s="118" t="str">
        <f t="shared" si="282"/>
        <v/>
      </c>
      <c r="CK131" s="118"/>
      <c r="CL131" s="118" t="str">
        <f t="shared" si="283"/>
        <v/>
      </c>
      <c r="CM131" s="119"/>
      <c r="DQ131" s="134" t="str">
        <f>IF(DP131&lt;&gt;"",MAX(DQ$1:DQ130)+1,"")</f>
        <v/>
      </c>
      <c r="EY131" s="113" t="s">
        <v>492</v>
      </c>
    </row>
    <row r="132" spans="1:155" s="113" customFormat="1" ht="63.75" customHeight="1" x14ac:dyDescent="0.25">
      <c r="A132" s="312"/>
      <c r="B132" s="313" t="s">
        <v>72</v>
      </c>
      <c r="C132" s="347" t="str">
        <f t="shared" si="284"/>
        <v>5 - LA PRISE EN CHARGE DU VISITEUR</v>
      </c>
      <c r="D132" s="351" t="s">
        <v>184</v>
      </c>
      <c r="E132" s="313"/>
      <c r="F132" s="313">
        <f>VLOOKUP(H132,Feuil1!A$1:B$5,2,0)</f>
        <v>0.35</v>
      </c>
      <c r="G132" s="322">
        <f t="shared" si="170"/>
        <v>2</v>
      </c>
      <c r="H132" s="323" t="s">
        <v>121</v>
      </c>
      <c r="I132" s="324">
        <v>18</v>
      </c>
      <c r="J132" s="663">
        <f>IF(I132&lt;&gt;"",MAX(J$1:J131)+1,"")</f>
        <v>111</v>
      </c>
      <c r="K132" s="188" t="s">
        <v>194</v>
      </c>
      <c r="L132" s="182">
        <v>1</v>
      </c>
      <c r="M132" s="213" t="s">
        <v>0</v>
      </c>
      <c r="N132" s="668"/>
      <c r="O132" s="199" t="str">
        <f t="shared" si="164"/>
        <v/>
      </c>
      <c r="P132" s="188" t="s">
        <v>195</v>
      </c>
      <c r="Q132" s="447" t="s">
        <v>763</v>
      </c>
      <c r="R132" s="115"/>
      <c r="S132" s="145"/>
      <c r="T132" s="116">
        <f t="shared" si="307"/>
        <v>1</v>
      </c>
      <c r="U132" s="116">
        <f t="shared" si="308"/>
        <v>1</v>
      </c>
      <c r="V132" s="116">
        <f t="shared" si="309"/>
        <v>1</v>
      </c>
      <c r="W132" s="116"/>
      <c r="X132" s="116">
        <f t="shared" si="310"/>
        <v>0</v>
      </c>
      <c r="Y132" s="116"/>
      <c r="Z132" s="116">
        <f t="shared" si="311"/>
        <v>1</v>
      </c>
      <c r="AA132" s="116"/>
      <c r="AB132" s="117"/>
      <c r="AC132" s="117"/>
      <c r="AD132" s="118" t="str">
        <f t="shared" si="290"/>
        <v/>
      </c>
      <c r="AE132" s="118"/>
      <c r="AF132" s="118" t="str">
        <f t="shared" si="291"/>
        <v/>
      </c>
      <c r="AG132" s="118"/>
      <c r="AH132" s="118" t="str">
        <f t="shared" si="292"/>
        <v/>
      </c>
      <c r="AI132" s="119"/>
      <c r="AJ132" s="120"/>
      <c r="AK132" s="118"/>
      <c r="AL132" s="118">
        <f t="shared" si="293"/>
        <v>1</v>
      </c>
      <c r="AM132" s="118"/>
      <c r="AN132" s="118">
        <f t="shared" si="294"/>
        <v>0</v>
      </c>
      <c r="AO132" s="118"/>
      <c r="AP132" s="118">
        <f t="shared" si="295"/>
        <v>1</v>
      </c>
      <c r="AQ132" s="119"/>
      <c r="AR132" s="120"/>
      <c r="AS132" s="118"/>
      <c r="AT132" s="118" t="str">
        <f t="shared" si="296"/>
        <v/>
      </c>
      <c r="AU132" s="118"/>
      <c r="AV132" s="118" t="str">
        <f t="shared" si="297"/>
        <v/>
      </c>
      <c r="AW132" s="118"/>
      <c r="AX132" s="118" t="str">
        <f t="shared" si="298"/>
        <v/>
      </c>
      <c r="AY132" s="119"/>
      <c r="AZ132" s="120"/>
      <c r="BA132" s="118"/>
      <c r="BB132" s="118" t="str">
        <f t="shared" si="299"/>
        <v/>
      </c>
      <c r="BC132" s="118"/>
      <c r="BD132" s="118" t="str">
        <f t="shared" si="300"/>
        <v/>
      </c>
      <c r="BE132" s="118"/>
      <c r="BF132" s="118" t="str">
        <f t="shared" si="301"/>
        <v/>
      </c>
      <c r="BG132" s="119"/>
      <c r="BH132" s="120"/>
      <c r="BI132" s="116"/>
      <c r="BJ132" s="118" t="str">
        <f t="shared" si="302"/>
        <v/>
      </c>
      <c r="BK132" s="118"/>
      <c r="BL132" s="118" t="str">
        <f t="shared" si="303"/>
        <v/>
      </c>
      <c r="BM132" s="118"/>
      <c r="BN132" s="118" t="str">
        <f t="shared" si="304"/>
        <v/>
      </c>
      <c r="BO132" s="119"/>
      <c r="BP132" s="120"/>
      <c r="BQ132" s="116"/>
      <c r="BR132" s="118" t="str">
        <f t="shared" si="275"/>
        <v/>
      </c>
      <c r="BS132" s="118"/>
      <c r="BT132" s="118" t="str">
        <f t="shared" si="276"/>
        <v/>
      </c>
      <c r="BU132" s="118"/>
      <c r="BV132" s="118" t="str">
        <f t="shared" si="277"/>
        <v/>
      </c>
      <c r="BW132" s="119"/>
      <c r="BX132" s="120"/>
      <c r="BY132" s="121"/>
      <c r="BZ132" s="118" t="str">
        <f t="shared" si="278"/>
        <v/>
      </c>
      <c r="CA132" s="118"/>
      <c r="CB132" s="118" t="str">
        <f t="shared" si="279"/>
        <v/>
      </c>
      <c r="CC132" s="118"/>
      <c r="CD132" s="118" t="str">
        <f t="shared" si="280"/>
        <v/>
      </c>
      <c r="CE132" s="119"/>
      <c r="CH132" s="118" t="str">
        <f t="shared" si="281"/>
        <v/>
      </c>
      <c r="CI132" s="118"/>
      <c r="CJ132" s="118" t="str">
        <f t="shared" si="282"/>
        <v/>
      </c>
      <c r="CK132" s="118"/>
      <c r="CL132" s="118" t="str">
        <f t="shared" si="283"/>
        <v/>
      </c>
      <c r="CM132" s="119"/>
      <c r="DQ132" s="134" t="str">
        <f>IF(DP132&lt;&gt;"",MAX(DQ$1:DQ131)+1,"")</f>
        <v/>
      </c>
    </row>
    <row r="133" spans="1:155" s="113" customFormat="1" ht="55.5" customHeight="1" x14ac:dyDescent="0.25">
      <c r="A133" s="312"/>
      <c r="B133" s="313" t="s">
        <v>72</v>
      </c>
      <c r="C133" s="347" t="str">
        <f t="shared" si="284"/>
        <v>5 - LA PRISE EN CHARGE DU VISITEUR</v>
      </c>
      <c r="D133" s="351" t="s">
        <v>184</v>
      </c>
      <c r="E133" s="313"/>
      <c r="F133" s="313">
        <f>VLOOKUP(H133,Feuil1!A$1:B$5,2,0)</f>
        <v>0.2</v>
      </c>
      <c r="G133" s="322">
        <f t="shared" si="170"/>
        <v>5</v>
      </c>
      <c r="H133" s="323" t="s">
        <v>157</v>
      </c>
      <c r="I133" s="333">
        <v>87</v>
      </c>
      <c r="J133" s="663">
        <f>IF(I133&lt;&gt;"",MAX(J$1:J132)+1,"")</f>
        <v>112</v>
      </c>
      <c r="K133" s="183" t="s">
        <v>196</v>
      </c>
      <c r="L133" s="186">
        <v>3</v>
      </c>
      <c r="M133" s="213" t="s">
        <v>0</v>
      </c>
      <c r="N133" s="668"/>
      <c r="O133" s="199" t="str">
        <f t="shared" si="164"/>
        <v>oui</v>
      </c>
      <c r="P133" s="183" t="s">
        <v>506</v>
      </c>
      <c r="Q133" s="447" t="s">
        <v>763</v>
      </c>
      <c r="R133" s="115"/>
      <c r="S133" s="145"/>
      <c r="T133" s="116">
        <f t="shared" si="307"/>
        <v>3</v>
      </c>
      <c r="U133" s="116">
        <f t="shared" si="308"/>
        <v>1</v>
      </c>
      <c r="V133" s="116">
        <f t="shared" si="309"/>
        <v>3</v>
      </c>
      <c r="W133" s="116"/>
      <c r="X133" s="116">
        <f t="shared" si="310"/>
        <v>0</v>
      </c>
      <c r="Y133" s="116"/>
      <c r="Z133" s="116">
        <f t="shared" si="311"/>
        <v>3</v>
      </c>
      <c r="AA133" s="116"/>
      <c r="AB133" s="117"/>
      <c r="AC133" s="117"/>
      <c r="AD133" s="118" t="str">
        <f t="shared" si="290"/>
        <v/>
      </c>
      <c r="AE133" s="118"/>
      <c r="AF133" s="118" t="str">
        <f t="shared" si="291"/>
        <v/>
      </c>
      <c r="AG133" s="118"/>
      <c r="AH133" s="118" t="str">
        <f t="shared" si="292"/>
        <v/>
      </c>
      <c r="AI133" s="119"/>
      <c r="AJ133" s="120"/>
      <c r="AK133" s="118"/>
      <c r="AL133" s="118" t="str">
        <f t="shared" si="293"/>
        <v/>
      </c>
      <c r="AM133" s="118"/>
      <c r="AN133" s="118" t="str">
        <f t="shared" si="294"/>
        <v/>
      </c>
      <c r="AO133" s="118"/>
      <c r="AP133" s="118" t="str">
        <f t="shared" si="295"/>
        <v/>
      </c>
      <c r="AQ133" s="119"/>
      <c r="AR133" s="120"/>
      <c r="AS133" s="118"/>
      <c r="AT133" s="118" t="str">
        <f t="shared" si="296"/>
        <v/>
      </c>
      <c r="AU133" s="118"/>
      <c r="AV133" s="118" t="str">
        <f t="shared" si="297"/>
        <v/>
      </c>
      <c r="AW133" s="118"/>
      <c r="AX133" s="118" t="str">
        <f t="shared" si="298"/>
        <v/>
      </c>
      <c r="AY133" s="119"/>
      <c r="AZ133" s="120"/>
      <c r="BA133" s="118"/>
      <c r="BB133" s="118" t="str">
        <f t="shared" si="299"/>
        <v/>
      </c>
      <c r="BC133" s="118"/>
      <c r="BD133" s="118" t="str">
        <f t="shared" si="300"/>
        <v/>
      </c>
      <c r="BE133" s="118"/>
      <c r="BF133" s="118" t="str">
        <f t="shared" si="301"/>
        <v/>
      </c>
      <c r="BG133" s="119"/>
      <c r="BH133" s="120"/>
      <c r="BI133" s="116"/>
      <c r="BJ133" s="118">
        <f t="shared" si="302"/>
        <v>3</v>
      </c>
      <c r="BK133" s="118"/>
      <c r="BL133" s="118">
        <f t="shared" si="303"/>
        <v>0</v>
      </c>
      <c r="BM133" s="118"/>
      <c r="BN133" s="118">
        <f t="shared" si="304"/>
        <v>3</v>
      </c>
      <c r="BO133" s="119"/>
      <c r="BP133" s="120"/>
      <c r="BQ133" s="116"/>
      <c r="BR133" s="118" t="str">
        <f t="shared" si="275"/>
        <v/>
      </c>
      <c r="BS133" s="118"/>
      <c r="BT133" s="118" t="str">
        <f t="shared" si="276"/>
        <v/>
      </c>
      <c r="BU133" s="118"/>
      <c r="BV133" s="118" t="str">
        <f t="shared" si="277"/>
        <v/>
      </c>
      <c r="BW133" s="119"/>
      <c r="BX133" s="120"/>
      <c r="BY133" s="121"/>
      <c r="BZ133" s="118" t="str">
        <f t="shared" si="278"/>
        <v/>
      </c>
      <c r="CA133" s="118"/>
      <c r="CB133" s="118" t="str">
        <f t="shared" si="279"/>
        <v/>
      </c>
      <c r="CC133" s="118"/>
      <c r="CD133" s="118" t="str">
        <f t="shared" si="280"/>
        <v/>
      </c>
      <c r="CE133" s="119"/>
      <c r="CH133" s="118" t="str">
        <f t="shared" si="281"/>
        <v/>
      </c>
      <c r="CI133" s="118"/>
      <c r="CJ133" s="118" t="str">
        <f t="shared" si="282"/>
        <v/>
      </c>
      <c r="CK133" s="118"/>
      <c r="CL133" s="118" t="str">
        <f t="shared" si="283"/>
        <v/>
      </c>
      <c r="CM133" s="119"/>
      <c r="DQ133" s="134" t="str">
        <f>IF(DP133&lt;&gt;"",MAX(DQ$1:DQ132)+1,"")</f>
        <v/>
      </c>
    </row>
    <row r="134" spans="1:155" s="113" customFormat="1" ht="46.5" customHeight="1" x14ac:dyDescent="0.25">
      <c r="A134" s="312"/>
      <c r="B134" s="313" t="s">
        <v>72</v>
      </c>
      <c r="C134" s="347" t="str">
        <f t="shared" si="284"/>
        <v>5 - LA PRISE EN CHARGE DU VISITEUR</v>
      </c>
      <c r="D134" s="351" t="s">
        <v>184</v>
      </c>
      <c r="E134" s="313"/>
      <c r="F134" s="313">
        <f>VLOOKUP(H134,Feuil1!A$1:B$5,2,0)</f>
        <v>0.2</v>
      </c>
      <c r="G134" s="322">
        <f t="shared" ref="G134" si="312">IF(H134="Information et Communication",1,IF(H134="Savoir-faire Savoir-être",2,IF(H134="Confort et hygiène",3,IF(H134="Qualité de la prestation",5,IF(H134="Développement Durable",4)))))</f>
        <v>5</v>
      </c>
      <c r="H134" s="323" t="s">
        <v>157</v>
      </c>
      <c r="I134" s="333">
        <v>200</v>
      </c>
      <c r="J134" s="663">
        <f>IF(I134&lt;&gt;"",MAX(J$1:J133)+1,"")</f>
        <v>113</v>
      </c>
      <c r="K134" s="183" t="s">
        <v>709</v>
      </c>
      <c r="L134" s="186">
        <v>3</v>
      </c>
      <c r="M134" s="213" t="s">
        <v>0</v>
      </c>
      <c r="N134" s="668"/>
      <c r="O134" s="199"/>
      <c r="P134" s="183" t="s">
        <v>781</v>
      </c>
      <c r="Q134" s="447" t="s">
        <v>763</v>
      </c>
      <c r="R134" s="115"/>
      <c r="S134" s="145"/>
      <c r="T134" s="116">
        <f t="shared" si="307"/>
        <v>3</v>
      </c>
      <c r="U134" s="116">
        <f t="shared" si="308"/>
        <v>1</v>
      </c>
      <c r="V134" s="116">
        <f t="shared" si="309"/>
        <v>3</v>
      </c>
      <c r="W134" s="116"/>
      <c r="X134" s="116">
        <f t="shared" si="310"/>
        <v>0</v>
      </c>
      <c r="Y134" s="116"/>
      <c r="Z134" s="116">
        <f t="shared" si="311"/>
        <v>3</v>
      </c>
      <c r="AA134" s="116"/>
      <c r="AB134" s="117"/>
      <c r="AC134" s="117"/>
      <c r="AD134" s="118" t="str">
        <f t="shared" si="290"/>
        <v/>
      </c>
      <c r="AE134" s="118"/>
      <c r="AF134" s="118" t="str">
        <f t="shared" si="291"/>
        <v/>
      </c>
      <c r="AG134" s="118"/>
      <c r="AH134" s="118" t="str">
        <f t="shared" si="292"/>
        <v/>
      </c>
      <c r="AI134" s="119"/>
      <c r="AJ134" s="120"/>
      <c r="AK134" s="118"/>
      <c r="AL134" s="118" t="str">
        <f t="shared" si="293"/>
        <v/>
      </c>
      <c r="AM134" s="118"/>
      <c r="AN134" s="118" t="str">
        <f t="shared" si="294"/>
        <v/>
      </c>
      <c r="AO134" s="118"/>
      <c r="AP134" s="118" t="str">
        <f t="shared" si="295"/>
        <v/>
      </c>
      <c r="AQ134" s="119"/>
      <c r="AR134" s="120"/>
      <c r="AS134" s="118"/>
      <c r="AT134" s="118" t="str">
        <f t="shared" si="296"/>
        <v/>
      </c>
      <c r="AU134" s="118"/>
      <c r="AV134" s="118" t="str">
        <f t="shared" si="297"/>
        <v/>
      </c>
      <c r="AW134" s="118"/>
      <c r="AX134" s="118" t="str">
        <f t="shared" si="298"/>
        <v/>
      </c>
      <c r="AY134" s="119"/>
      <c r="AZ134" s="120"/>
      <c r="BA134" s="118"/>
      <c r="BB134" s="118" t="str">
        <f t="shared" si="299"/>
        <v/>
      </c>
      <c r="BC134" s="118"/>
      <c r="BD134" s="118" t="str">
        <f t="shared" si="300"/>
        <v/>
      </c>
      <c r="BE134" s="118"/>
      <c r="BF134" s="118" t="str">
        <f t="shared" si="301"/>
        <v/>
      </c>
      <c r="BG134" s="119"/>
      <c r="BH134" s="120"/>
      <c r="BI134" s="116"/>
      <c r="BJ134" s="118">
        <f t="shared" si="302"/>
        <v>3</v>
      </c>
      <c r="BK134" s="118"/>
      <c r="BL134" s="118">
        <f t="shared" si="303"/>
        <v>0</v>
      </c>
      <c r="BM134" s="118"/>
      <c r="BN134" s="118">
        <f t="shared" si="304"/>
        <v>3</v>
      </c>
      <c r="BO134" s="119"/>
      <c r="BP134" s="120"/>
      <c r="BQ134" s="116"/>
      <c r="BR134" s="118" t="str">
        <f t="shared" si="275"/>
        <v/>
      </c>
      <c r="BS134" s="118"/>
      <c r="BT134" s="118" t="str">
        <f t="shared" si="276"/>
        <v/>
      </c>
      <c r="BU134" s="118"/>
      <c r="BV134" s="118" t="str">
        <f t="shared" si="277"/>
        <v/>
      </c>
      <c r="BW134" s="119"/>
      <c r="BX134" s="120"/>
      <c r="BY134" s="121"/>
      <c r="BZ134" s="118" t="str">
        <f t="shared" si="278"/>
        <v/>
      </c>
      <c r="CA134" s="118"/>
      <c r="CB134" s="118" t="str">
        <f t="shared" si="279"/>
        <v/>
      </c>
      <c r="CC134" s="118"/>
      <c r="CD134" s="118" t="str">
        <f t="shared" si="280"/>
        <v/>
      </c>
      <c r="CE134" s="119"/>
      <c r="CH134" s="118" t="str">
        <f t="shared" si="281"/>
        <v/>
      </c>
      <c r="CI134" s="118"/>
      <c r="CJ134" s="118" t="str">
        <f t="shared" si="282"/>
        <v/>
      </c>
      <c r="CK134" s="118"/>
      <c r="CL134" s="118" t="str">
        <f t="shared" si="283"/>
        <v/>
      </c>
      <c r="CM134" s="119"/>
      <c r="DQ134" s="134"/>
    </row>
    <row r="135" spans="1:155" s="113" customFormat="1" ht="56.25" customHeight="1" x14ac:dyDescent="0.25">
      <c r="A135" s="312"/>
      <c r="B135" s="313" t="s">
        <v>84</v>
      </c>
      <c r="C135" s="347" t="str">
        <f t="shared" si="284"/>
        <v>5 - LA PRISE EN CHARGE DU VISITEUR</v>
      </c>
      <c r="D135" s="351" t="s">
        <v>184</v>
      </c>
      <c r="E135" s="313"/>
      <c r="F135" s="313">
        <f>VLOOKUP(H135,Feuil1!A$1:B$5,2,0)</f>
        <v>0.1</v>
      </c>
      <c r="G135" s="322">
        <f>IF(H135="Information et Communication",1,IF(H135="Savoir-faire Savoir-être",2,IF(H135="Confort et hygiène",3,IF(H135="Qualité de la prestation",5,IF(H135="Développement Durable",4)))))</f>
        <v>1</v>
      </c>
      <c r="H135" s="323" t="s">
        <v>74</v>
      </c>
      <c r="I135" s="333">
        <v>200</v>
      </c>
      <c r="J135" s="663">
        <f>IF(I135&lt;&gt;"",MAX(J$1:J134)+1,"")</f>
        <v>114</v>
      </c>
      <c r="K135" s="564" t="s">
        <v>710</v>
      </c>
      <c r="L135" s="565">
        <v>3</v>
      </c>
      <c r="M135" s="288" t="s">
        <v>0</v>
      </c>
      <c r="N135" s="695"/>
      <c r="O135" s="566" t="str">
        <f>IF(ISERROR(SEARCH("Pas de NM possible",P135)),"","oui")</f>
        <v/>
      </c>
      <c r="P135" s="564" t="s">
        <v>711</v>
      </c>
      <c r="Q135" s="471" t="s">
        <v>763</v>
      </c>
      <c r="R135" s="115"/>
      <c r="S135" s="145"/>
      <c r="T135" s="116">
        <f t="shared" si="307"/>
        <v>3</v>
      </c>
      <c r="U135" s="116">
        <f t="shared" si="308"/>
        <v>1</v>
      </c>
      <c r="V135" s="116">
        <f t="shared" si="309"/>
        <v>3</v>
      </c>
      <c r="W135" s="116"/>
      <c r="X135" s="116">
        <f t="shared" si="310"/>
        <v>0</v>
      </c>
      <c r="Y135" s="116"/>
      <c r="Z135" s="116">
        <f t="shared" si="311"/>
        <v>3</v>
      </c>
      <c r="AA135" s="116"/>
      <c r="AB135" s="117"/>
      <c r="AC135" s="117"/>
      <c r="AD135" s="118">
        <f t="shared" si="290"/>
        <v>3</v>
      </c>
      <c r="AE135" s="118"/>
      <c r="AF135" s="118">
        <f t="shared" si="291"/>
        <v>0</v>
      </c>
      <c r="AG135" s="118"/>
      <c r="AH135" s="118">
        <f t="shared" si="292"/>
        <v>3</v>
      </c>
      <c r="AI135" s="119"/>
      <c r="AJ135" s="120"/>
      <c r="AK135" s="118"/>
      <c r="AL135" s="118" t="str">
        <f t="shared" si="293"/>
        <v/>
      </c>
      <c r="AM135" s="118"/>
      <c r="AN135" s="118" t="str">
        <f t="shared" si="294"/>
        <v/>
      </c>
      <c r="AO135" s="118"/>
      <c r="AP135" s="118" t="str">
        <f t="shared" si="295"/>
        <v/>
      </c>
      <c r="AQ135" s="119"/>
      <c r="AR135" s="120"/>
      <c r="AS135" s="118"/>
      <c r="AT135" s="118" t="str">
        <f t="shared" si="296"/>
        <v/>
      </c>
      <c r="AU135" s="118"/>
      <c r="AV135" s="118" t="str">
        <f t="shared" si="297"/>
        <v/>
      </c>
      <c r="AW135" s="118"/>
      <c r="AX135" s="118" t="str">
        <f t="shared" si="298"/>
        <v/>
      </c>
      <c r="AY135" s="119"/>
      <c r="AZ135" s="120"/>
      <c r="BA135" s="118"/>
      <c r="BB135" s="118" t="str">
        <f t="shared" si="299"/>
        <v/>
      </c>
      <c r="BC135" s="118"/>
      <c r="BD135" s="118" t="str">
        <f t="shared" si="300"/>
        <v/>
      </c>
      <c r="BE135" s="118"/>
      <c r="BF135" s="118" t="str">
        <f t="shared" si="301"/>
        <v/>
      </c>
      <c r="BG135" s="119"/>
      <c r="BH135" s="120"/>
      <c r="BI135" s="116"/>
      <c r="BJ135" s="118" t="str">
        <f t="shared" si="302"/>
        <v/>
      </c>
      <c r="BK135" s="118"/>
      <c r="BL135" s="118" t="str">
        <f t="shared" si="303"/>
        <v/>
      </c>
      <c r="BM135" s="118"/>
      <c r="BN135" s="118" t="str">
        <f t="shared" si="304"/>
        <v/>
      </c>
      <c r="BO135" s="119"/>
      <c r="BP135" s="120"/>
      <c r="BQ135" s="116"/>
      <c r="BR135" s="118" t="str">
        <f t="shared" si="275"/>
        <v/>
      </c>
      <c r="BS135" s="118"/>
      <c r="BT135" s="118" t="str">
        <f t="shared" si="276"/>
        <v/>
      </c>
      <c r="BU135" s="118"/>
      <c r="BV135" s="118" t="str">
        <f t="shared" si="277"/>
        <v/>
      </c>
      <c r="BW135" s="119"/>
      <c r="BX135" s="120"/>
      <c r="BY135" s="121"/>
      <c r="BZ135" s="118" t="str">
        <f t="shared" si="278"/>
        <v/>
      </c>
      <c r="CA135" s="118"/>
      <c r="CB135" s="118" t="str">
        <f t="shared" si="279"/>
        <v/>
      </c>
      <c r="CC135" s="118"/>
      <c r="CD135" s="118" t="str">
        <f t="shared" si="280"/>
        <v/>
      </c>
      <c r="CE135" s="119"/>
      <c r="CH135" s="118" t="str">
        <f t="shared" si="281"/>
        <v/>
      </c>
      <c r="CI135" s="118"/>
      <c r="CJ135" s="118" t="str">
        <f t="shared" si="282"/>
        <v/>
      </c>
      <c r="CK135" s="118"/>
      <c r="CL135" s="118" t="str">
        <f t="shared" si="283"/>
        <v/>
      </c>
      <c r="CM135" s="119"/>
      <c r="DQ135" s="134" t="s">
        <v>79</v>
      </c>
    </row>
    <row r="136" spans="1:155" s="590" customFormat="1" ht="33" customHeight="1" x14ac:dyDescent="0.25">
      <c r="A136" s="570"/>
      <c r="B136" s="571" t="s">
        <v>72</v>
      </c>
      <c r="C136" s="572" t="str">
        <f t="shared" si="284"/>
        <v>5 - LA PRISE EN CHARGE DU VISITEUR</v>
      </c>
      <c r="D136" s="351" t="s">
        <v>184</v>
      </c>
      <c r="E136" s="571"/>
      <c r="F136" s="571">
        <f>VLOOKUP(H136,Feuil1!A$1:B$5,2,0)</f>
        <v>0.35</v>
      </c>
      <c r="G136" s="573">
        <f>IF(H136="Information et Communication",1,IF(H136="Savoir-faire Savoir-être",2,IF(H136="Confort et hygiène",3,IF(H136="Qualité de la prestation",5,IF(H136="Développement Durable",4)))))</f>
        <v>2</v>
      </c>
      <c r="H136" s="574" t="s">
        <v>121</v>
      </c>
      <c r="I136" s="575">
        <v>25</v>
      </c>
      <c r="J136" s="663">
        <f>IF(I136&lt;&gt;"",MAX(J$1:J135)+1,"")</f>
        <v>115</v>
      </c>
      <c r="K136" s="577" t="s">
        <v>821</v>
      </c>
      <c r="L136" s="576">
        <v>9</v>
      </c>
      <c r="M136" s="578" t="s">
        <v>87</v>
      </c>
      <c r="N136" s="579"/>
      <c r="O136" s="580" t="str">
        <f>IF(ISERROR(SEARCH("Pas de NM possible",P136)),"","oui")</f>
        <v/>
      </c>
      <c r="P136" s="577" t="s">
        <v>583</v>
      </c>
      <c r="Q136" s="581" t="s">
        <v>763</v>
      </c>
      <c r="R136" s="577"/>
      <c r="S136" s="582"/>
      <c r="T136" s="583">
        <f t="shared" ref="T136" si="313">L136</f>
        <v>9</v>
      </c>
      <c r="U136" s="584">
        <f>IF(M136="Très Satisfaisant",1,IF(M136="Satisfaisant",0.75,IF(M136="Insatisfaisant",0.25,IF(M136="Très Insatisfaisant",0,IF(M136="Non Mesuré","",0)))))</f>
        <v>1</v>
      </c>
      <c r="V136" s="584">
        <f t="shared" ref="V136" si="314">IF(M136&lt;&gt;"Non Mesuré",T136*U136,"")</f>
        <v>9</v>
      </c>
      <c r="W136" s="584"/>
      <c r="X136" s="584">
        <f t="shared" ref="X136" si="315">IF(M136="Non Mesuré",T136,0)</f>
        <v>0</v>
      </c>
      <c r="Y136" s="584"/>
      <c r="Z136" s="584">
        <f t="shared" ref="Z136" si="316">T136-X136</f>
        <v>9</v>
      </c>
      <c r="AA136" s="584"/>
      <c r="AB136" s="585"/>
      <c r="AC136" s="585"/>
      <c r="AD136" s="586" t="str">
        <f>IF(G136=1,V136,"")</f>
        <v/>
      </c>
      <c r="AE136" s="586"/>
      <c r="AF136" s="586" t="str">
        <f>IF(G136=1,X136,"")</f>
        <v/>
      </c>
      <c r="AG136" s="586"/>
      <c r="AH136" s="586" t="str">
        <f>IF(G136=1,Z136,"")</f>
        <v/>
      </c>
      <c r="AI136" s="587"/>
      <c r="AJ136" s="588"/>
      <c r="AK136" s="586"/>
      <c r="AL136" s="586">
        <f>IF(G136=2,V136,"")</f>
        <v>9</v>
      </c>
      <c r="AM136" s="586"/>
      <c r="AN136" s="586">
        <f>IF(G136=2,X136,"")</f>
        <v>0</v>
      </c>
      <c r="AO136" s="586"/>
      <c r="AP136" s="586">
        <f>IF(G136=2,Z136,"")</f>
        <v>9</v>
      </c>
      <c r="AQ136" s="587"/>
      <c r="AR136" s="588"/>
      <c r="AS136" s="586"/>
      <c r="AT136" s="586" t="str">
        <f>IF(G136=3,V136,"")</f>
        <v/>
      </c>
      <c r="AU136" s="586"/>
      <c r="AV136" s="586" t="str">
        <f>IF(G136=3,X136,"")</f>
        <v/>
      </c>
      <c r="AW136" s="586"/>
      <c r="AX136" s="586" t="str">
        <f>IF(G136=3,Z136,"")</f>
        <v/>
      </c>
      <c r="AY136" s="587"/>
      <c r="AZ136" s="588"/>
      <c r="BA136" s="586"/>
      <c r="BB136" s="586" t="str">
        <f>IF(G136=4,V136,"")</f>
        <v/>
      </c>
      <c r="BC136" s="586"/>
      <c r="BD136" s="586" t="str">
        <f>IF(G136=4,X136,"")</f>
        <v/>
      </c>
      <c r="BE136" s="586"/>
      <c r="BF136" s="586" t="str">
        <f>IF(G136=4,Z136,"")</f>
        <v/>
      </c>
      <c r="BG136" s="587"/>
      <c r="BH136" s="588"/>
      <c r="BI136" s="584"/>
      <c r="BJ136" s="586" t="str">
        <f>IF(G136=5,V136,"")</f>
        <v/>
      </c>
      <c r="BK136" s="586"/>
      <c r="BL136" s="586" t="str">
        <f>IF(G136=5,X136,"")</f>
        <v/>
      </c>
      <c r="BM136" s="586"/>
      <c r="BN136" s="586" t="str">
        <f>IF(G136=5,Z136,"")</f>
        <v/>
      </c>
      <c r="BO136" s="587"/>
      <c r="BP136" s="588"/>
      <c r="BQ136" s="584"/>
      <c r="BR136" s="586" t="str">
        <f>IF(A136=31,V136,"")</f>
        <v/>
      </c>
      <c r="BS136" s="586"/>
      <c r="BT136" s="586" t="str">
        <f>IF(A136=31,X136,"")</f>
        <v/>
      </c>
      <c r="BU136" s="586"/>
      <c r="BV136" s="586" t="str">
        <f>IF(A136=31,Z136,"")</f>
        <v/>
      </c>
      <c r="BW136" s="587"/>
      <c r="BX136" s="588"/>
      <c r="BY136" s="589"/>
      <c r="BZ136" s="586" t="str">
        <f>IF(A136=32,V136,"")</f>
        <v/>
      </c>
      <c r="CA136" s="586"/>
      <c r="CB136" s="586" t="str">
        <f>IF(A136=32,X136,"")</f>
        <v/>
      </c>
      <c r="CC136" s="586"/>
      <c r="CD136" s="586" t="str">
        <f>IF(A136=32,Z136,"")</f>
        <v/>
      </c>
      <c r="CE136" s="587"/>
      <c r="CH136" s="586" t="str">
        <f>IF(A136=33,V136,"")</f>
        <v/>
      </c>
      <c r="CI136" s="586"/>
      <c r="CJ136" s="586" t="str">
        <f>IF(A136=33,X136,"")</f>
        <v/>
      </c>
      <c r="CK136" s="586"/>
      <c r="CL136" s="586" t="str">
        <f>IF(A136=33,Z136,"")</f>
        <v/>
      </c>
      <c r="CM136" s="587"/>
      <c r="DQ136" s="576" t="str">
        <f>IF(DP136&lt;&gt;"",MAX(DQ$1:DQ153)+1,"")</f>
        <v/>
      </c>
    </row>
    <row r="137" spans="1:155" s="240" customFormat="1" ht="41.25" customHeight="1" x14ac:dyDescent="0.25">
      <c r="A137" s="334"/>
      <c r="B137" s="335" t="s">
        <v>72</v>
      </c>
      <c r="C137" s="347" t="str">
        <f t="shared" si="284"/>
        <v>5 - LA PRISE EN CHARGE DU VISITEUR</v>
      </c>
      <c r="D137" s="351" t="s">
        <v>184</v>
      </c>
      <c r="E137" s="335" t="s">
        <v>78</v>
      </c>
      <c r="F137" s="313">
        <f>VLOOKUP(H137,Feuil1!A$1:B$5,2,0)</f>
        <v>0.2</v>
      </c>
      <c r="G137" s="329">
        <f>IF(H137="Information et Communication",1,IF(H137="Savoir-faire Savoir-être",2,IF(H137="Confort et hygiène",3,IF(H137="Qualité de la prestation",5,IF(H137="Développement Durable",4)))))</f>
        <v>5</v>
      </c>
      <c r="H137" s="336" t="s">
        <v>157</v>
      </c>
      <c r="I137" s="324">
        <v>200</v>
      </c>
      <c r="J137" s="663">
        <f>IF(I137&lt;&gt;"",MAX(J$1:J136)+1,"")</f>
        <v>116</v>
      </c>
      <c r="K137" s="567" t="s">
        <v>712</v>
      </c>
      <c r="L137" s="568">
        <v>1</v>
      </c>
      <c r="M137" s="286" t="str">
        <f>IF('RESULTAT GLOBAL'!D$24="NON","Non Mesuré","OUI")</f>
        <v>OUI</v>
      </c>
      <c r="N137" s="673" t="str">
        <f>IF('RESULTAT GLOBAL'!D$24="NON","Ce site n'est  un parc de loisir, d'attraction, à thème ou animalier","")</f>
        <v/>
      </c>
      <c r="O137" s="569" t="str">
        <f>IF(ISERROR(SEARCH("Pas de NM possible",P137)),"","oui")</f>
        <v/>
      </c>
      <c r="P137" s="287" t="s">
        <v>897</v>
      </c>
      <c r="Q137" s="474" t="s">
        <v>76</v>
      </c>
      <c r="R137" s="195"/>
      <c r="S137" s="275"/>
      <c r="T137" s="116">
        <f t="shared" si="307"/>
        <v>1</v>
      </c>
      <c r="U137" s="116">
        <f t="shared" si="308"/>
        <v>1</v>
      </c>
      <c r="V137" s="116">
        <f t="shared" si="309"/>
        <v>1</v>
      </c>
      <c r="W137" s="116"/>
      <c r="X137" s="116">
        <f t="shared" si="310"/>
        <v>0</v>
      </c>
      <c r="Y137" s="116"/>
      <c r="Z137" s="116">
        <f t="shared" si="311"/>
        <v>1</v>
      </c>
      <c r="AA137" s="116"/>
      <c r="AB137" s="117"/>
      <c r="AC137" s="117"/>
      <c r="AD137" s="118" t="str">
        <f t="shared" si="290"/>
        <v/>
      </c>
      <c r="AE137" s="118"/>
      <c r="AF137" s="118" t="str">
        <f t="shared" si="291"/>
        <v/>
      </c>
      <c r="AG137" s="118"/>
      <c r="AH137" s="118" t="str">
        <f t="shared" si="292"/>
        <v/>
      </c>
      <c r="AI137" s="119"/>
      <c r="AJ137" s="120"/>
      <c r="AK137" s="118"/>
      <c r="AL137" s="118" t="str">
        <f t="shared" si="293"/>
        <v/>
      </c>
      <c r="AM137" s="118"/>
      <c r="AN137" s="118" t="str">
        <f t="shared" si="294"/>
        <v/>
      </c>
      <c r="AO137" s="118"/>
      <c r="AP137" s="118" t="str">
        <f t="shared" si="295"/>
        <v/>
      </c>
      <c r="AQ137" s="119"/>
      <c r="AR137" s="120"/>
      <c r="AS137" s="118"/>
      <c r="AT137" s="118" t="str">
        <f t="shared" si="296"/>
        <v/>
      </c>
      <c r="AU137" s="118"/>
      <c r="AV137" s="118" t="str">
        <f t="shared" si="297"/>
        <v/>
      </c>
      <c r="AW137" s="118"/>
      <c r="AX137" s="118" t="str">
        <f t="shared" si="298"/>
        <v/>
      </c>
      <c r="AY137" s="119"/>
      <c r="AZ137" s="120"/>
      <c r="BA137" s="118"/>
      <c r="BB137" s="118" t="str">
        <f t="shared" si="299"/>
        <v/>
      </c>
      <c r="BC137" s="118"/>
      <c r="BD137" s="118" t="str">
        <f t="shared" si="300"/>
        <v/>
      </c>
      <c r="BE137" s="118"/>
      <c r="BF137" s="118" t="str">
        <f t="shared" si="301"/>
        <v/>
      </c>
      <c r="BG137" s="119"/>
      <c r="BH137" s="120"/>
      <c r="BI137" s="116"/>
      <c r="BJ137" s="118">
        <f t="shared" si="302"/>
        <v>1</v>
      </c>
      <c r="BK137" s="118"/>
      <c r="BL137" s="118">
        <f t="shared" si="303"/>
        <v>0</v>
      </c>
      <c r="BM137" s="118"/>
      <c r="BN137" s="118">
        <f t="shared" si="304"/>
        <v>1</v>
      </c>
      <c r="BO137" s="119"/>
      <c r="BP137" s="120"/>
      <c r="BQ137" s="116"/>
      <c r="BR137" s="118" t="str">
        <f t="shared" si="275"/>
        <v/>
      </c>
      <c r="BS137" s="118"/>
      <c r="BT137" s="118" t="str">
        <f t="shared" si="276"/>
        <v/>
      </c>
      <c r="BU137" s="118"/>
      <c r="BV137" s="118" t="str">
        <f t="shared" si="277"/>
        <v/>
      </c>
      <c r="BW137" s="119"/>
      <c r="BX137" s="120"/>
      <c r="BY137" s="121"/>
      <c r="BZ137" s="118" t="str">
        <f t="shared" si="278"/>
        <v/>
      </c>
      <c r="CA137" s="118"/>
      <c r="CB137" s="118" t="str">
        <f t="shared" si="279"/>
        <v/>
      </c>
      <c r="CC137" s="118"/>
      <c r="CD137" s="118" t="str">
        <f t="shared" si="280"/>
        <v/>
      </c>
      <c r="CE137" s="119"/>
      <c r="CF137" s="113"/>
      <c r="CG137" s="113"/>
      <c r="CH137" s="118" t="str">
        <f t="shared" si="281"/>
        <v/>
      </c>
      <c r="CI137" s="118"/>
      <c r="CJ137" s="118" t="str">
        <f t="shared" si="282"/>
        <v/>
      </c>
      <c r="CK137" s="118"/>
      <c r="CL137" s="118" t="str">
        <f t="shared" si="283"/>
        <v/>
      </c>
      <c r="CM137" s="119"/>
      <c r="CN137" s="113"/>
      <c r="CO137" s="226"/>
      <c r="CP137" s="226"/>
      <c r="DQ137" s="241" t="s">
        <v>81</v>
      </c>
    </row>
    <row r="138" spans="1:155" s="113" customFormat="1" ht="27.75" customHeight="1" x14ac:dyDescent="0.25">
      <c r="A138" s="312"/>
      <c r="B138" s="313" t="s">
        <v>72</v>
      </c>
      <c r="C138" s="347" t="str">
        <f t="shared" si="284"/>
        <v>5 - LA PRISE EN CHARGE DU VISITEUR</v>
      </c>
      <c r="D138" s="356" t="s">
        <v>734</v>
      </c>
      <c r="E138" s="313" t="s">
        <v>78</v>
      </c>
      <c r="F138" s="313">
        <f>VLOOKUP(H138,Feuil1!A$1:B$5,2,0)</f>
        <v>0.2</v>
      </c>
      <c r="G138" s="322">
        <f t="shared" ref="G138" si="317">IF(H138="Information et Communication",1,IF(H138="Savoir-faire Savoir-être",2,IF(H138="Confort et hygiène",3,IF(H138="Qualité de la prestation",5,IF(H138="Développement Durable",4)))))</f>
        <v>5</v>
      </c>
      <c r="H138" s="323" t="s">
        <v>157</v>
      </c>
      <c r="I138" s="333">
        <v>200</v>
      </c>
      <c r="J138" s="663">
        <f>IF(I138&lt;&gt;"",MAX(J$1:J137)+1,"")</f>
        <v>117</v>
      </c>
      <c r="K138" s="412" t="s">
        <v>635</v>
      </c>
      <c r="L138" s="186">
        <v>3</v>
      </c>
      <c r="M138" s="213" t="str">
        <f>IF('RESULTAT GLOBAL'!D$30="NON","Non Mesuré","OUI")</f>
        <v>OUI</v>
      </c>
      <c r="N138" s="668" t="str">
        <f>IF('RESULTAT GLOBAL'!D$26="NON","Ce site n'est pas une entreprise","")</f>
        <v/>
      </c>
      <c r="O138" s="199"/>
      <c r="P138" s="183" t="s">
        <v>581</v>
      </c>
      <c r="Q138" s="447" t="s">
        <v>763</v>
      </c>
      <c r="R138" s="115"/>
      <c r="S138" s="145"/>
      <c r="T138" s="116">
        <f t="shared" si="307"/>
        <v>3</v>
      </c>
      <c r="U138" s="116">
        <f t="shared" si="308"/>
        <v>1</v>
      </c>
      <c r="V138" s="116">
        <f t="shared" si="309"/>
        <v>3</v>
      </c>
      <c r="W138" s="116"/>
      <c r="X138" s="116">
        <f t="shared" si="310"/>
        <v>0</v>
      </c>
      <c r="Y138" s="116"/>
      <c r="Z138" s="116">
        <f t="shared" si="311"/>
        <v>3</v>
      </c>
      <c r="AA138" s="116"/>
      <c r="AB138" s="117"/>
      <c r="AC138" s="117"/>
      <c r="AD138" s="118" t="str">
        <f t="shared" si="290"/>
        <v/>
      </c>
      <c r="AE138" s="118"/>
      <c r="AF138" s="118" t="str">
        <f t="shared" si="291"/>
        <v/>
      </c>
      <c r="AG138" s="118"/>
      <c r="AH138" s="118" t="str">
        <f t="shared" si="292"/>
        <v/>
      </c>
      <c r="AI138" s="119"/>
      <c r="AJ138" s="120"/>
      <c r="AK138" s="118"/>
      <c r="AL138" s="118" t="str">
        <f t="shared" si="293"/>
        <v/>
      </c>
      <c r="AM138" s="118"/>
      <c r="AN138" s="118" t="str">
        <f t="shared" si="294"/>
        <v/>
      </c>
      <c r="AO138" s="118"/>
      <c r="AP138" s="118" t="str">
        <f t="shared" si="295"/>
        <v/>
      </c>
      <c r="AQ138" s="119"/>
      <c r="AR138" s="120"/>
      <c r="AS138" s="118"/>
      <c r="AT138" s="118" t="str">
        <f t="shared" si="296"/>
        <v/>
      </c>
      <c r="AU138" s="118"/>
      <c r="AV138" s="118" t="str">
        <f t="shared" si="297"/>
        <v/>
      </c>
      <c r="AW138" s="118"/>
      <c r="AX138" s="118" t="str">
        <f t="shared" si="298"/>
        <v/>
      </c>
      <c r="AY138" s="119"/>
      <c r="AZ138" s="120"/>
      <c r="BA138" s="118"/>
      <c r="BB138" s="118" t="str">
        <f t="shared" si="299"/>
        <v/>
      </c>
      <c r="BC138" s="118"/>
      <c r="BD138" s="118" t="str">
        <f t="shared" si="300"/>
        <v/>
      </c>
      <c r="BE138" s="118"/>
      <c r="BF138" s="118" t="str">
        <f t="shared" si="301"/>
        <v/>
      </c>
      <c r="BG138" s="119"/>
      <c r="BH138" s="120"/>
      <c r="BI138" s="116"/>
      <c r="BJ138" s="118">
        <f t="shared" si="302"/>
        <v>3</v>
      </c>
      <c r="BK138" s="118"/>
      <c r="BL138" s="118">
        <f t="shared" si="303"/>
        <v>0</v>
      </c>
      <c r="BM138" s="118"/>
      <c r="BN138" s="118">
        <f t="shared" si="304"/>
        <v>3</v>
      </c>
      <c r="BO138" s="119"/>
      <c r="BP138" s="120"/>
      <c r="BQ138" s="116"/>
      <c r="BR138" s="118" t="str">
        <f t="shared" si="275"/>
        <v/>
      </c>
      <c r="BS138" s="118"/>
      <c r="BT138" s="118" t="str">
        <f t="shared" si="276"/>
        <v/>
      </c>
      <c r="BU138" s="118"/>
      <c r="BV138" s="118" t="str">
        <f t="shared" si="277"/>
        <v/>
      </c>
      <c r="BW138" s="119"/>
      <c r="BX138" s="120"/>
      <c r="BY138" s="121"/>
      <c r="BZ138" s="118" t="str">
        <f t="shared" si="278"/>
        <v/>
      </c>
      <c r="CA138" s="118"/>
      <c r="CB138" s="118" t="str">
        <f t="shared" si="279"/>
        <v/>
      </c>
      <c r="CC138" s="118"/>
      <c r="CD138" s="118" t="str">
        <f t="shared" si="280"/>
        <v/>
      </c>
      <c r="CE138" s="119"/>
      <c r="CH138" s="118" t="str">
        <f t="shared" si="281"/>
        <v/>
      </c>
      <c r="CI138" s="118"/>
      <c r="CJ138" s="118" t="str">
        <f t="shared" si="282"/>
        <v/>
      </c>
      <c r="CK138" s="118"/>
      <c r="CL138" s="118" t="str">
        <f t="shared" si="283"/>
        <v/>
      </c>
      <c r="CM138" s="119"/>
      <c r="DQ138" s="134"/>
    </row>
    <row r="139" spans="1:155" s="245" customFormat="1" ht="27" customHeight="1" x14ac:dyDescent="0.25">
      <c r="A139" s="312"/>
      <c r="B139" s="313" t="s">
        <v>72</v>
      </c>
      <c r="C139" s="347" t="str">
        <f t="shared" si="284"/>
        <v>5 - LA PRISE EN CHARGE DU VISITEUR</v>
      </c>
      <c r="D139" s="356" t="s">
        <v>732</v>
      </c>
      <c r="E139" s="353" t="s">
        <v>78</v>
      </c>
      <c r="F139" s="313">
        <f>VLOOKUP(H139,Feuil1!A$1:B$5,2,0)</f>
        <v>0.2</v>
      </c>
      <c r="G139" s="326">
        <f t="shared" ref="G139:G141" si="318">IF(H139="Information et Communication",1,IF(H139="Savoir-faire Savoir-être",2,IF(H139="Confort et hygiène",3,IF(H139="Qualité de la prestation",5,IF(H139="Développement Durable",4)))))</f>
        <v>5</v>
      </c>
      <c r="H139" s="327" t="s">
        <v>157</v>
      </c>
      <c r="I139" s="333">
        <v>200</v>
      </c>
      <c r="J139" s="663">
        <f>IF(I139&lt;&gt;"",MAX(J$1:J138)+1,"")</f>
        <v>118</v>
      </c>
      <c r="K139" s="408" t="s">
        <v>618</v>
      </c>
      <c r="L139" s="186">
        <v>3</v>
      </c>
      <c r="M139" s="213" t="str">
        <f>IF('RESULTAT GLOBAL'!D$26="NON","Non Mesuré","OUI")</f>
        <v>OUI</v>
      </c>
      <c r="N139" s="668" t="str">
        <f>IF('RESULTAT GLOBAL'!D$26="NON","Ce site n'est pas une entreprise","")</f>
        <v/>
      </c>
      <c r="O139" s="199"/>
      <c r="P139" s="183" t="s">
        <v>560</v>
      </c>
      <c r="Q139" s="447" t="s">
        <v>763</v>
      </c>
      <c r="R139" s="115"/>
      <c r="S139" s="145"/>
      <c r="T139" s="116">
        <f t="shared" si="307"/>
        <v>3</v>
      </c>
      <c r="U139" s="116">
        <f t="shared" si="308"/>
        <v>1</v>
      </c>
      <c r="V139" s="116">
        <f t="shared" si="309"/>
        <v>3</v>
      </c>
      <c r="W139" s="116"/>
      <c r="X139" s="116">
        <f t="shared" si="310"/>
        <v>0</v>
      </c>
      <c r="Y139" s="116"/>
      <c r="Z139" s="116">
        <f t="shared" si="311"/>
        <v>3</v>
      </c>
      <c r="AA139" s="116"/>
      <c r="AB139" s="117"/>
      <c r="AC139" s="117"/>
      <c r="AD139" s="118" t="str">
        <f t="shared" si="290"/>
        <v/>
      </c>
      <c r="AE139" s="118"/>
      <c r="AF139" s="118" t="str">
        <f t="shared" si="291"/>
        <v/>
      </c>
      <c r="AG139" s="118"/>
      <c r="AH139" s="118" t="str">
        <f t="shared" si="292"/>
        <v/>
      </c>
      <c r="AI139" s="119"/>
      <c r="AJ139" s="120"/>
      <c r="AK139" s="118"/>
      <c r="AL139" s="118" t="str">
        <f t="shared" si="293"/>
        <v/>
      </c>
      <c r="AM139" s="118"/>
      <c r="AN139" s="118" t="str">
        <f t="shared" si="294"/>
        <v/>
      </c>
      <c r="AO139" s="118"/>
      <c r="AP139" s="118" t="str">
        <f t="shared" si="295"/>
        <v/>
      </c>
      <c r="AQ139" s="119"/>
      <c r="AR139" s="120"/>
      <c r="AS139" s="118"/>
      <c r="AT139" s="118" t="str">
        <f t="shared" si="296"/>
        <v/>
      </c>
      <c r="AU139" s="118"/>
      <c r="AV139" s="118" t="str">
        <f t="shared" si="297"/>
        <v/>
      </c>
      <c r="AW139" s="118"/>
      <c r="AX139" s="118" t="str">
        <f t="shared" si="298"/>
        <v/>
      </c>
      <c r="AY139" s="119"/>
      <c r="AZ139" s="120"/>
      <c r="BA139" s="118"/>
      <c r="BB139" s="118" t="str">
        <f t="shared" si="299"/>
        <v/>
      </c>
      <c r="BC139" s="118"/>
      <c r="BD139" s="118" t="str">
        <f t="shared" si="300"/>
        <v/>
      </c>
      <c r="BE139" s="118"/>
      <c r="BF139" s="118" t="str">
        <f t="shared" si="301"/>
        <v/>
      </c>
      <c r="BG139" s="119"/>
      <c r="BH139" s="120"/>
      <c r="BI139" s="116"/>
      <c r="BJ139" s="118">
        <f t="shared" si="302"/>
        <v>3</v>
      </c>
      <c r="BK139" s="118"/>
      <c r="BL139" s="118">
        <f t="shared" si="303"/>
        <v>0</v>
      </c>
      <c r="BM139" s="118"/>
      <c r="BN139" s="118">
        <f t="shared" si="304"/>
        <v>3</v>
      </c>
      <c r="BO139" s="119"/>
      <c r="BP139" s="120"/>
      <c r="BQ139" s="116"/>
      <c r="BR139" s="118" t="str">
        <f t="shared" si="275"/>
        <v/>
      </c>
      <c r="BS139" s="118"/>
      <c r="BT139" s="118" t="str">
        <f t="shared" si="276"/>
        <v/>
      </c>
      <c r="BU139" s="118"/>
      <c r="BV139" s="118" t="str">
        <f t="shared" si="277"/>
        <v/>
      </c>
      <c r="BW139" s="119"/>
      <c r="BX139" s="120"/>
      <c r="BY139" s="121"/>
      <c r="BZ139" s="118" t="str">
        <f t="shared" si="278"/>
        <v/>
      </c>
      <c r="CA139" s="118"/>
      <c r="CB139" s="118" t="str">
        <f t="shared" si="279"/>
        <v/>
      </c>
      <c r="CC139" s="118"/>
      <c r="CD139" s="118" t="str">
        <f t="shared" si="280"/>
        <v/>
      </c>
      <c r="CE139" s="119"/>
      <c r="CF139" s="113"/>
      <c r="CG139" s="113"/>
      <c r="CH139" s="118" t="str">
        <f t="shared" si="281"/>
        <v/>
      </c>
      <c r="CI139" s="118"/>
      <c r="CJ139" s="118" t="str">
        <f t="shared" si="282"/>
        <v/>
      </c>
      <c r="CK139" s="118"/>
      <c r="CL139" s="118" t="str">
        <f t="shared" si="283"/>
        <v/>
      </c>
      <c r="CM139" s="119"/>
      <c r="CN139" s="113"/>
      <c r="DQ139" s="246"/>
    </row>
    <row r="140" spans="1:155" s="245" customFormat="1" ht="54" customHeight="1" x14ac:dyDescent="0.25">
      <c r="A140" s="312"/>
      <c r="B140" s="313" t="s">
        <v>72</v>
      </c>
      <c r="C140" s="347" t="str">
        <f t="shared" si="284"/>
        <v>5 - LA PRISE EN CHARGE DU VISITEUR</v>
      </c>
      <c r="D140" s="356" t="s">
        <v>732</v>
      </c>
      <c r="E140" s="353" t="s">
        <v>78</v>
      </c>
      <c r="F140" s="313">
        <f>VLOOKUP(H140,Feuil1!A$1:B$5,2,0)</f>
        <v>0.2</v>
      </c>
      <c r="G140" s="326">
        <f t="shared" si="318"/>
        <v>5</v>
      </c>
      <c r="H140" s="327" t="s">
        <v>157</v>
      </c>
      <c r="I140" s="333">
        <v>200</v>
      </c>
      <c r="J140" s="663">
        <f>IF(I140&lt;&gt;"",MAX(J$1:J139)+1,"")</f>
        <v>119</v>
      </c>
      <c r="K140" s="408" t="s">
        <v>825</v>
      </c>
      <c r="L140" s="186">
        <v>3</v>
      </c>
      <c r="M140" s="213" t="str">
        <f>IF('RESULTAT GLOBAL'!D$26="NON","Non Mesuré","OUI")</f>
        <v>OUI</v>
      </c>
      <c r="N140" s="668" t="str">
        <f>IF('RESULTAT GLOBAL'!D$26="NON","Ce site n'est pas une entreprise","")</f>
        <v/>
      </c>
      <c r="O140" s="199"/>
      <c r="P140" s="183" t="s">
        <v>560</v>
      </c>
      <c r="Q140" s="450"/>
      <c r="R140" s="115"/>
      <c r="S140" s="145"/>
      <c r="T140" s="116">
        <f t="shared" si="307"/>
        <v>3</v>
      </c>
      <c r="U140" s="116">
        <f t="shared" si="308"/>
        <v>1</v>
      </c>
      <c r="V140" s="116">
        <f t="shared" si="309"/>
        <v>3</v>
      </c>
      <c r="W140" s="116"/>
      <c r="X140" s="116">
        <f t="shared" si="310"/>
        <v>0</v>
      </c>
      <c r="Y140" s="116"/>
      <c r="Z140" s="116">
        <f t="shared" si="311"/>
        <v>3</v>
      </c>
      <c r="AA140" s="116"/>
      <c r="AB140" s="117"/>
      <c r="AC140" s="117"/>
      <c r="AD140" s="118" t="str">
        <f t="shared" si="290"/>
        <v/>
      </c>
      <c r="AE140" s="118"/>
      <c r="AF140" s="118" t="str">
        <f t="shared" si="291"/>
        <v/>
      </c>
      <c r="AG140" s="118"/>
      <c r="AH140" s="118" t="str">
        <f t="shared" si="292"/>
        <v/>
      </c>
      <c r="AI140" s="119"/>
      <c r="AJ140" s="120"/>
      <c r="AK140" s="118"/>
      <c r="AL140" s="118" t="str">
        <f t="shared" si="293"/>
        <v/>
      </c>
      <c r="AM140" s="118"/>
      <c r="AN140" s="118" t="str">
        <f t="shared" si="294"/>
        <v/>
      </c>
      <c r="AO140" s="118"/>
      <c r="AP140" s="118" t="str">
        <f t="shared" si="295"/>
        <v/>
      </c>
      <c r="AQ140" s="119"/>
      <c r="AR140" s="120"/>
      <c r="AS140" s="118"/>
      <c r="AT140" s="118" t="str">
        <f t="shared" si="296"/>
        <v/>
      </c>
      <c r="AU140" s="118"/>
      <c r="AV140" s="118" t="str">
        <f t="shared" si="297"/>
        <v/>
      </c>
      <c r="AW140" s="118"/>
      <c r="AX140" s="118" t="str">
        <f t="shared" si="298"/>
        <v/>
      </c>
      <c r="AY140" s="119"/>
      <c r="AZ140" s="120"/>
      <c r="BA140" s="118"/>
      <c r="BB140" s="118" t="str">
        <f t="shared" si="299"/>
        <v/>
      </c>
      <c r="BC140" s="118"/>
      <c r="BD140" s="118" t="str">
        <f t="shared" si="300"/>
        <v/>
      </c>
      <c r="BE140" s="118"/>
      <c r="BF140" s="118" t="str">
        <f t="shared" si="301"/>
        <v/>
      </c>
      <c r="BG140" s="119"/>
      <c r="BH140" s="120"/>
      <c r="BI140" s="116"/>
      <c r="BJ140" s="118">
        <f t="shared" si="302"/>
        <v>3</v>
      </c>
      <c r="BK140" s="118"/>
      <c r="BL140" s="118">
        <f t="shared" si="303"/>
        <v>0</v>
      </c>
      <c r="BM140" s="118"/>
      <c r="BN140" s="118">
        <f t="shared" si="304"/>
        <v>3</v>
      </c>
      <c r="BO140" s="119"/>
      <c r="BP140" s="120"/>
      <c r="BQ140" s="116"/>
      <c r="BR140" s="118" t="str">
        <f t="shared" si="275"/>
        <v/>
      </c>
      <c r="BS140" s="118"/>
      <c r="BT140" s="118" t="str">
        <f t="shared" si="276"/>
        <v/>
      </c>
      <c r="BU140" s="118"/>
      <c r="BV140" s="118" t="str">
        <f t="shared" si="277"/>
        <v/>
      </c>
      <c r="BW140" s="119"/>
      <c r="BX140" s="120"/>
      <c r="BY140" s="121"/>
      <c r="BZ140" s="118" t="str">
        <f t="shared" si="278"/>
        <v/>
      </c>
      <c r="CA140" s="118"/>
      <c r="CB140" s="118" t="str">
        <f t="shared" si="279"/>
        <v/>
      </c>
      <c r="CC140" s="118"/>
      <c r="CD140" s="118" t="str">
        <f t="shared" si="280"/>
        <v/>
      </c>
      <c r="CE140" s="119"/>
      <c r="CF140" s="113"/>
      <c r="CG140" s="113"/>
      <c r="CH140" s="118" t="str">
        <f t="shared" si="281"/>
        <v/>
      </c>
      <c r="CI140" s="118"/>
      <c r="CJ140" s="118" t="str">
        <f t="shared" si="282"/>
        <v/>
      </c>
      <c r="CK140" s="118"/>
      <c r="CL140" s="118" t="str">
        <f t="shared" si="283"/>
        <v/>
      </c>
      <c r="CM140" s="119"/>
      <c r="CN140" s="113"/>
      <c r="DQ140" s="246"/>
    </row>
    <row r="141" spans="1:155" s="245" customFormat="1" ht="31.5" customHeight="1" x14ac:dyDescent="0.25">
      <c r="A141" s="312"/>
      <c r="B141" s="313" t="s">
        <v>72</v>
      </c>
      <c r="C141" s="347" t="str">
        <f t="shared" si="284"/>
        <v>5 - LA PRISE EN CHARGE DU VISITEUR</v>
      </c>
      <c r="D141" s="356" t="s">
        <v>732</v>
      </c>
      <c r="E141" s="353" t="s">
        <v>78</v>
      </c>
      <c r="F141" s="313">
        <f>VLOOKUP(H141,Feuil1!A$1:B$5,2,0)</f>
        <v>0.2</v>
      </c>
      <c r="G141" s="326">
        <f t="shared" si="318"/>
        <v>5</v>
      </c>
      <c r="H141" s="327" t="s">
        <v>157</v>
      </c>
      <c r="I141" s="333">
        <v>200</v>
      </c>
      <c r="J141" s="663">
        <f>IF(I141&lt;&gt;"",MAX(J$1:J140)+1,"")</f>
        <v>120</v>
      </c>
      <c r="K141" s="408" t="s">
        <v>619</v>
      </c>
      <c r="L141" s="186">
        <v>3</v>
      </c>
      <c r="M141" s="213" t="str">
        <f>IF('RESULTAT GLOBAL'!D$26="NON","Non Mesuré","OUI")</f>
        <v>OUI</v>
      </c>
      <c r="N141" s="668" t="str">
        <f>IF('RESULTAT GLOBAL'!D$26="NON","Ce site n'est pas une entreprise","")</f>
        <v/>
      </c>
      <c r="O141" s="199"/>
      <c r="P141" s="183" t="s">
        <v>560</v>
      </c>
      <c r="Q141" s="447" t="s">
        <v>763</v>
      </c>
      <c r="R141" s="115"/>
      <c r="S141" s="145"/>
      <c r="T141" s="116">
        <f t="shared" si="307"/>
        <v>3</v>
      </c>
      <c r="U141" s="116">
        <f t="shared" si="308"/>
        <v>1</v>
      </c>
      <c r="V141" s="116">
        <f t="shared" si="309"/>
        <v>3</v>
      </c>
      <c r="W141" s="116"/>
      <c r="X141" s="116">
        <f t="shared" si="310"/>
        <v>0</v>
      </c>
      <c r="Y141" s="116"/>
      <c r="Z141" s="116">
        <f t="shared" si="311"/>
        <v>3</v>
      </c>
      <c r="AA141" s="116"/>
      <c r="AB141" s="117"/>
      <c r="AC141" s="117"/>
      <c r="AD141" s="118" t="str">
        <f t="shared" si="290"/>
        <v/>
      </c>
      <c r="AE141" s="118"/>
      <c r="AF141" s="118" t="str">
        <f t="shared" si="291"/>
        <v/>
      </c>
      <c r="AG141" s="118"/>
      <c r="AH141" s="118" t="str">
        <f t="shared" si="292"/>
        <v/>
      </c>
      <c r="AI141" s="119"/>
      <c r="AJ141" s="120"/>
      <c r="AK141" s="118"/>
      <c r="AL141" s="118" t="str">
        <f t="shared" si="293"/>
        <v/>
      </c>
      <c r="AM141" s="118"/>
      <c r="AN141" s="118" t="str">
        <f t="shared" si="294"/>
        <v/>
      </c>
      <c r="AO141" s="118"/>
      <c r="AP141" s="118" t="str">
        <f t="shared" si="295"/>
        <v/>
      </c>
      <c r="AQ141" s="119"/>
      <c r="AR141" s="120"/>
      <c r="AS141" s="118"/>
      <c r="AT141" s="118" t="str">
        <f t="shared" si="296"/>
        <v/>
      </c>
      <c r="AU141" s="118"/>
      <c r="AV141" s="118" t="str">
        <f t="shared" si="297"/>
        <v/>
      </c>
      <c r="AW141" s="118"/>
      <c r="AX141" s="118" t="str">
        <f t="shared" si="298"/>
        <v/>
      </c>
      <c r="AY141" s="119"/>
      <c r="AZ141" s="120"/>
      <c r="BA141" s="118"/>
      <c r="BB141" s="118" t="str">
        <f t="shared" si="299"/>
        <v/>
      </c>
      <c r="BC141" s="118"/>
      <c r="BD141" s="118" t="str">
        <f t="shared" si="300"/>
        <v/>
      </c>
      <c r="BE141" s="118"/>
      <c r="BF141" s="118" t="str">
        <f t="shared" si="301"/>
        <v/>
      </c>
      <c r="BG141" s="119"/>
      <c r="BH141" s="120"/>
      <c r="BI141" s="116"/>
      <c r="BJ141" s="118">
        <f t="shared" si="302"/>
        <v>3</v>
      </c>
      <c r="BK141" s="118"/>
      <c r="BL141" s="118">
        <f t="shared" si="303"/>
        <v>0</v>
      </c>
      <c r="BM141" s="118"/>
      <c r="BN141" s="118">
        <f t="shared" si="304"/>
        <v>3</v>
      </c>
      <c r="BO141" s="119"/>
      <c r="BP141" s="120"/>
      <c r="BQ141" s="116"/>
      <c r="BR141" s="118" t="str">
        <f t="shared" si="275"/>
        <v/>
      </c>
      <c r="BS141" s="118"/>
      <c r="BT141" s="118" t="str">
        <f t="shared" si="276"/>
        <v/>
      </c>
      <c r="BU141" s="118"/>
      <c r="BV141" s="118" t="str">
        <f t="shared" si="277"/>
        <v/>
      </c>
      <c r="BW141" s="119"/>
      <c r="BX141" s="120"/>
      <c r="BY141" s="121"/>
      <c r="BZ141" s="118" t="str">
        <f t="shared" si="278"/>
        <v/>
      </c>
      <c r="CA141" s="118"/>
      <c r="CB141" s="118" t="str">
        <f t="shared" si="279"/>
        <v/>
      </c>
      <c r="CC141" s="118"/>
      <c r="CD141" s="118" t="str">
        <f t="shared" si="280"/>
        <v/>
      </c>
      <c r="CE141" s="119"/>
      <c r="CF141" s="113"/>
      <c r="CG141" s="113"/>
      <c r="CH141" s="118" t="str">
        <f t="shared" si="281"/>
        <v/>
      </c>
      <c r="CI141" s="118"/>
      <c r="CJ141" s="118" t="str">
        <f t="shared" si="282"/>
        <v/>
      </c>
      <c r="CK141" s="118"/>
      <c r="CL141" s="118" t="str">
        <f t="shared" si="283"/>
        <v/>
      </c>
      <c r="CM141" s="119"/>
      <c r="CN141" s="113"/>
      <c r="DQ141" s="246"/>
    </row>
    <row r="142" spans="1:155" s="239" customFormat="1" ht="30.75" customHeight="1" x14ac:dyDescent="0.25">
      <c r="A142" s="357"/>
      <c r="B142" s="353" t="s">
        <v>72</v>
      </c>
      <c r="C142" s="347" t="str">
        <f t="shared" si="284"/>
        <v>5 - LA PRISE EN CHARGE DU VISITEUR</v>
      </c>
      <c r="D142" s="356" t="s">
        <v>730</v>
      </c>
      <c r="E142" s="353" t="s">
        <v>78</v>
      </c>
      <c r="F142" s="313">
        <f>VLOOKUP(H142,Feuil1!A$1:B$5,2,0)</f>
        <v>0.2</v>
      </c>
      <c r="G142" s="326">
        <f>IF(H142="Information et Communication",1,IF(H142="Savoir-faire Savoir-être",2,IF(H142="Confort et hygiène",3,IF(H142="Qualité de la prestation",5,IF(H142="Développement Durable",4)))))</f>
        <v>5</v>
      </c>
      <c r="H142" s="327" t="s">
        <v>157</v>
      </c>
      <c r="I142" s="324">
        <v>200</v>
      </c>
      <c r="J142" s="663">
        <f>IF(I142&lt;&gt;"",MAX(J$1:J141)+1,"")</f>
        <v>121</v>
      </c>
      <c r="K142" s="405" t="s">
        <v>620</v>
      </c>
      <c r="L142" s="182">
        <v>3</v>
      </c>
      <c r="M142" s="213" t="str">
        <f>IF('RESULTAT GLOBAL'!D$32="NON","Non Mesuré","OUI")</f>
        <v>Non Mesuré</v>
      </c>
      <c r="N142" s="668" t="str">
        <f>IF('RESULTAT GLOBAL'!D$32="NON","Ce site n'est pas un lieu de préhistoire","")</f>
        <v>Ce site n'est pas un lieu de préhistoire</v>
      </c>
      <c r="O142" s="199" t="str">
        <f>IF(ISERROR(SEARCH("Pas de NM possible",P142)),"","oui")</f>
        <v/>
      </c>
      <c r="P142" s="183" t="s">
        <v>558</v>
      </c>
      <c r="Q142" s="447" t="s">
        <v>763</v>
      </c>
      <c r="R142" s="115"/>
      <c r="S142" s="145"/>
      <c r="T142" s="116">
        <f t="shared" si="307"/>
        <v>3</v>
      </c>
      <c r="U142" s="116" t="str">
        <f t="shared" si="308"/>
        <v/>
      </c>
      <c r="V142" s="116" t="str">
        <f t="shared" si="309"/>
        <v/>
      </c>
      <c r="W142" s="116"/>
      <c r="X142" s="116">
        <f t="shared" si="310"/>
        <v>3</v>
      </c>
      <c r="Y142" s="116"/>
      <c r="Z142" s="116">
        <f t="shared" si="311"/>
        <v>0</v>
      </c>
      <c r="AA142" s="116"/>
      <c r="AB142" s="117"/>
      <c r="AC142" s="117"/>
      <c r="AD142" s="118" t="str">
        <f t="shared" si="290"/>
        <v/>
      </c>
      <c r="AE142" s="118"/>
      <c r="AF142" s="118" t="str">
        <f t="shared" si="291"/>
        <v/>
      </c>
      <c r="AG142" s="118"/>
      <c r="AH142" s="118" t="str">
        <f t="shared" si="292"/>
        <v/>
      </c>
      <c r="AI142" s="119"/>
      <c r="AJ142" s="120"/>
      <c r="AK142" s="118"/>
      <c r="AL142" s="118" t="str">
        <f t="shared" si="293"/>
        <v/>
      </c>
      <c r="AM142" s="118"/>
      <c r="AN142" s="118" t="str">
        <f t="shared" si="294"/>
        <v/>
      </c>
      <c r="AO142" s="118"/>
      <c r="AP142" s="118" t="str">
        <f t="shared" si="295"/>
        <v/>
      </c>
      <c r="AQ142" s="119"/>
      <c r="AR142" s="120"/>
      <c r="AS142" s="118"/>
      <c r="AT142" s="118" t="str">
        <f t="shared" si="296"/>
        <v/>
      </c>
      <c r="AU142" s="118"/>
      <c r="AV142" s="118" t="str">
        <f t="shared" si="297"/>
        <v/>
      </c>
      <c r="AW142" s="118"/>
      <c r="AX142" s="118" t="str">
        <f t="shared" si="298"/>
        <v/>
      </c>
      <c r="AY142" s="119"/>
      <c r="AZ142" s="120"/>
      <c r="BA142" s="118"/>
      <c r="BB142" s="118" t="str">
        <f t="shared" si="299"/>
        <v/>
      </c>
      <c r="BC142" s="118"/>
      <c r="BD142" s="118" t="str">
        <f t="shared" si="300"/>
        <v/>
      </c>
      <c r="BE142" s="118"/>
      <c r="BF142" s="118" t="str">
        <f t="shared" si="301"/>
        <v/>
      </c>
      <c r="BG142" s="119"/>
      <c r="BH142" s="120"/>
      <c r="BI142" s="116"/>
      <c r="BJ142" s="118" t="str">
        <f t="shared" si="302"/>
        <v/>
      </c>
      <c r="BK142" s="118"/>
      <c r="BL142" s="118">
        <f t="shared" si="303"/>
        <v>3</v>
      </c>
      <c r="BM142" s="118"/>
      <c r="BN142" s="118">
        <f t="shared" si="304"/>
        <v>0</v>
      </c>
      <c r="BO142" s="119"/>
      <c r="BP142" s="120"/>
      <c r="BQ142" s="116"/>
      <c r="BR142" s="118" t="str">
        <f t="shared" si="275"/>
        <v/>
      </c>
      <c r="BS142" s="118"/>
      <c r="BT142" s="118" t="str">
        <f t="shared" si="276"/>
        <v/>
      </c>
      <c r="BU142" s="118"/>
      <c r="BV142" s="118" t="str">
        <f t="shared" si="277"/>
        <v/>
      </c>
      <c r="BW142" s="119"/>
      <c r="BX142" s="120"/>
      <c r="BY142" s="121"/>
      <c r="BZ142" s="118" t="str">
        <f t="shared" si="278"/>
        <v/>
      </c>
      <c r="CA142" s="118"/>
      <c r="CB142" s="118" t="str">
        <f t="shared" si="279"/>
        <v/>
      </c>
      <c r="CC142" s="118"/>
      <c r="CD142" s="118" t="str">
        <f t="shared" si="280"/>
        <v/>
      </c>
      <c r="CE142" s="119"/>
      <c r="CF142" s="113"/>
      <c r="CG142" s="113"/>
      <c r="CH142" s="118" t="str">
        <f t="shared" si="281"/>
        <v/>
      </c>
      <c r="CI142" s="118"/>
      <c r="CJ142" s="118" t="str">
        <f t="shared" si="282"/>
        <v/>
      </c>
      <c r="CK142" s="118"/>
      <c r="CL142" s="118" t="str">
        <f t="shared" si="283"/>
        <v/>
      </c>
      <c r="CM142" s="119"/>
      <c r="CN142" s="113"/>
      <c r="CO142" s="224"/>
      <c r="CP142" s="224"/>
      <c r="DQ142" s="236" t="s">
        <v>79</v>
      </c>
    </row>
    <row r="143" spans="1:155" s="224" customFormat="1" ht="48" customHeight="1" x14ac:dyDescent="0.25">
      <c r="A143" s="312"/>
      <c r="B143" s="340" t="s">
        <v>84</v>
      </c>
      <c r="C143" s="347" t="str">
        <f t="shared" si="284"/>
        <v>5 - LA PRISE EN CHARGE DU VISITEUR</v>
      </c>
      <c r="D143" s="356" t="s">
        <v>730</v>
      </c>
      <c r="E143" s="340" t="s">
        <v>78</v>
      </c>
      <c r="F143" s="313">
        <f>VLOOKUP(H143,Feuil1!A$1:B$5,2,0)</f>
        <v>0.1</v>
      </c>
      <c r="G143" s="326">
        <f>IF(H143="Information et Communication",1,IF(H143="Savoir-faire Savoir-être",2,IF(H143="Confort et hygiène",3,IF(H143="Qualité de la prestation",5,IF(H143="Développement Durable",4)))))</f>
        <v>1</v>
      </c>
      <c r="H143" s="327" t="s">
        <v>74</v>
      </c>
      <c r="I143" s="324">
        <v>200</v>
      </c>
      <c r="J143" s="663">
        <f>IF(I143&lt;&gt;"",MAX(J$1:J142)+1,"")</f>
        <v>122</v>
      </c>
      <c r="K143" s="405" t="s">
        <v>621</v>
      </c>
      <c r="L143" s="186">
        <v>1</v>
      </c>
      <c r="M143" s="213" t="str">
        <f>IF('RESULTAT GLOBAL'!D$32="NON","Non Mesuré","OUI")</f>
        <v>Non Mesuré</v>
      </c>
      <c r="N143" s="668" t="str">
        <f>IF('RESULTAT GLOBAL'!D$32="NON","Ce site n'est pas un lieu de préhistoire","")</f>
        <v>Ce site n'est pas un lieu de préhistoire</v>
      </c>
      <c r="O143" s="199" t="str">
        <f>IF(ISERROR(SEARCH("Pas de NM possible",P143)),"","oui")</f>
        <v/>
      </c>
      <c r="P143" s="183" t="s">
        <v>558</v>
      </c>
      <c r="Q143" s="447" t="s">
        <v>763</v>
      </c>
      <c r="R143" s="115"/>
      <c r="S143" s="145"/>
      <c r="T143" s="116">
        <f t="shared" si="307"/>
        <v>1</v>
      </c>
      <c r="U143" s="116" t="str">
        <f t="shared" si="308"/>
        <v/>
      </c>
      <c r="V143" s="116" t="str">
        <f t="shared" si="309"/>
        <v/>
      </c>
      <c r="W143" s="116"/>
      <c r="X143" s="116">
        <f t="shared" si="310"/>
        <v>1</v>
      </c>
      <c r="Y143" s="116"/>
      <c r="Z143" s="116">
        <f t="shared" si="311"/>
        <v>0</v>
      </c>
      <c r="AA143" s="116"/>
      <c r="AB143" s="117"/>
      <c r="AC143" s="117"/>
      <c r="AD143" s="118" t="str">
        <f t="shared" si="290"/>
        <v/>
      </c>
      <c r="AE143" s="118"/>
      <c r="AF143" s="118">
        <f t="shared" si="291"/>
        <v>1</v>
      </c>
      <c r="AG143" s="118"/>
      <c r="AH143" s="118">
        <f t="shared" si="292"/>
        <v>0</v>
      </c>
      <c r="AI143" s="119"/>
      <c r="AJ143" s="120"/>
      <c r="AK143" s="118"/>
      <c r="AL143" s="118" t="str">
        <f t="shared" si="293"/>
        <v/>
      </c>
      <c r="AM143" s="118"/>
      <c r="AN143" s="118" t="str">
        <f t="shared" si="294"/>
        <v/>
      </c>
      <c r="AO143" s="118"/>
      <c r="AP143" s="118" t="str">
        <f t="shared" si="295"/>
        <v/>
      </c>
      <c r="AQ143" s="119"/>
      <c r="AR143" s="120"/>
      <c r="AS143" s="118"/>
      <c r="AT143" s="118" t="str">
        <f t="shared" si="296"/>
        <v/>
      </c>
      <c r="AU143" s="118"/>
      <c r="AV143" s="118" t="str">
        <f t="shared" si="297"/>
        <v/>
      </c>
      <c r="AW143" s="118"/>
      <c r="AX143" s="118" t="str">
        <f t="shared" si="298"/>
        <v/>
      </c>
      <c r="AY143" s="119"/>
      <c r="AZ143" s="120"/>
      <c r="BA143" s="118"/>
      <c r="BB143" s="118" t="str">
        <f t="shared" si="299"/>
        <v/>
      </c>
      <c r="BC143" s="118"/>
      <c r="BD143" s="118" t="str">
        <f t="shared" si="300"/>
        <v/>
      </c>
      <c r="BE143" s="118"/>
      <c r="BF143" s="118" t="str">
        <f t="shared" si="301"/>
        <v/>
      </c>
      <c r="BG143" s="119"/>
      <c r="BH143" s="120"/>
      <c r="BI143" s="116"/>
      <c r="BJ143" s="118" t="str">
        <f t="shared" si="302"/>
        <v/>
      </c>
      <c r="BK143" s="118"/>
      <c r="BL143" s="118" t="str">
        <f t="shared" si="303"/>
        <v/>
      </c>
      <c r="BM143" s="118"/>
      <c r="BN143" s="118" t="str">
        <f t="shared" si="304"/>
        <v/>
      </c>
      <c r="BO143" s="119"/>
      <c r="BP143" s="120"/>
      <c r="BQ143" s="116"/>
      <c r="BR143" s="118" t="str">
        <f t="shared" si="275"/>
        <v/>
      </c>
      <c r="BS143" s="118"/>
      <c r="BT143" s="118" t="str">
        <f t="shared" si="276"/>
        <v/>
      </c>
      <c r="BU143" s="118"/>
      <c r="BV143" s="118" t="str">
        <f t="shared" si="277"/>
        <v/>
      </c>
      <c r="BW143" s="119"/>
      <c r="BX143" s="120"/>
      <c r="BY143" s="121"/>
      <c r="BZ143" s="118" t="str">
        <f t="shared" si="278"/>
        <v/>
      </c>
      <c r="CA143" s="118"/>
      <c r="CB143" s="118" t="str">
        <f t="shared" si="279"/>
        <v/>
      </c>
      <c r="CC143" s="118"/>
      <c r="CD143" s="118" t="str">
        <f t="shared" si="280"/>
        <v/>
      </c>
      <c r="CE143" s="119"/>
      <c r="CF143" s="113"/>
      <c r="CG143" s="113"/>
      <c r="CH143" s="118" t="str">
        <f t="shared" si="281"/>
        <v/>
      </c>
      <c r="CI143" s="118"/>
      <c r="CJ143" s="118" t="str">
        <f t="shared" si="282"/>
        <v/>
      </c>
      <c r="CK143" s="118"/>
      <c r="CL143" s="118" t="str">
        <f t="shared" si="283"/>
        <v/>
      </c>
      <c r="CM143" s="119"/>
      <c r="CN143" s="113"/>
      <c r="DQ143" s="225" t="s">
        <v>79</v>
      </c>
    </row>
    <row r="144" spans="1:155" s="232" customFormat="1" ht="63.75" customHeight="1" x14ac:dyDescent="0.25">
      <c r="A144" s="357"/>
      <c r="B144" s="353" t="s">
        <v>72</v>
      </c>
      <c r="C144" s="347" t="str">
        <f t="shared" si="284"/>
        <v>5 - LA PRISE EN CHARGE DU VISITEUR</v>
      </c>
      <c r="D144" s="396" t="s">
        <v>731</v>
      </c>
      <c r="E144" s="353" t="s">
        <v>78</v>
      </c>
      <c r="F144" s="313">
        <f>VLOOKUP(H144,Feuil1!A$1:B$5,2,0)</f>
        <v>0.2</v>
      </c>
      <c r="G144" s="317">
        <f>IF(H144="Information et Communication",1,IF(H144="Savoir-faire Savoir-être",2,IF(H144="Confort et hygiène",3,IF(H144="Qualité de la prestation",5,IF(H144="Développement Durable",4)))))</f>
        <v>5</v>
      </c>
      <c r="H144" s="323" t="s">
        <v>157</v>
      </c>
      <c r="I144" s="324">
        <v>200</v>
      </c>
      <c r="J144" s="663">
        <f>IF(I144&lt;&gt;"",MAX(J$1:J143)+1,"")</f>
        <v>123</v>
      </c>
      <c r="K144" s="413" t="s">
        <v>622</v>
      </c>
      <c r="L144" s="182">
        <v>3</v>
      </c>
      <c r="M144" s="213" t="str">
        <f>IF('RESULTAT GLOBAL'!D$34="NON","Non Mesuré","OUI")</f>
        <v>Non Mesuré</v>
      </c>
      <c r="N144" s="668" t="str">
        <f>IF('RESULTAT GLOBAL'!D$34="NON","Ce site n'est pas un lieu de mémoire","")</f>
        <v>Ce site n'est pas un lieu de mémoire</v>
      </c>
      <c r="O144" s="199" t="str">
        <f>IF(ISERROR(SEARCH("Pas de NM possible",P144)),"","oui")</f>
        <v/>
      </c>
      <c r="P144" s="183" t="s">
        <v>794</v>
      </c>
      <c r="Q144" s="447" t="s">
        <v>763</v>
      </c>
      <c r="R144" s="115"/>
      <c r="S144" s="145"/>
      <c r="T144" s="116">
        <f t="shared" si="307"/>
        <v>3</v>
      </c>
      <c r="U144" s="116" t="str">
        <f t="shared" si="308"/>
        <v/>
      </c>
      <c r="V144" s="116" t="str">
        <f t="shared" si="309"/>
        <v/>
      </c>
      <c r="W144" s="116"/>
      <c r="X144" s="116">
        <f t="shared" si="310"/>
        <v>3</v>
      </c>
      <c r="Y144" s="116"/>
      <c r="Z144" s="116">
        <f t="shared" si="311"/>
        <v>0</v>
      </c>
      <c r="AA144" s="116"/>
      <c r="AB144" s="117"/>
      <c r="AC144" s="117"/>
      <c r="AD144" s="118" t="str">
        <f t="shared" si="290"/>
        <v/>
      </c>
      <c r="AE144" s="118"/>
      <c r="AF144" s="118" t="str">
        <f t="shared" si="291"/>
        <v/>
      </c>
      <c r="AG144" s="118"/>
      <c r="AH144" s="118" t="str">
        <f t="shared" si="292"/>
        <v/>
      </c>
      <c r="AI144" s="119"/>
      <c r="AJ144" s="120"/>
      <c r="AK144" s="118"/>
      <c r="AL144" s="118" t="str">
        <f t="shared" si="293"/>
        <v/>
      </c>
      <c r="AM144" s="118"/>
      <c r="AN144" s="118" t="str">
        <f t="shared" si="294"/>
        <v/>
      </c>
      <c r="AO144" s="118"/>
      <c r="AP144" s="118" t="str">
        <f t="shared" si="295"/>
        <v/>
      </c>
      <c r="AQ144" s="119"/>
      <c r="AR144" s="120"/>
      <c r="AS144" s="118"/>
      <c r="AT144" s="118" t="str">
        <f t="shared" si="296"/>
        <v/>
      </c>
      <c r="AU144" s="118"/>
      <c r="AV144" s="118" t="str">
        <f t="shared" si="297"/>
        <v/>
      </c>
      <c r="AW144" s="118"/>
      <c r="AX144" s="118" t="str">
        <f t="shared" si="298"/>
        <v/>
      </c>
      <c r="AY144" s="119"/>
      <c r="AZ144" s="120"/>
      <c r="BA144" s="118"/>
      <c r="BB144" s="118" t="str">
        <f t="shared" si="299"/>
        <v/>
      </c>
      <c r="BC144" s="118"/>
      <c r="BD144" s="118" t="str">
        <f t="shared" si="300"/>
        <v/>
      </c>
      <c r="BE144" s="118"/>
      <c r="BF144" s="118" t="str">
        <f t="shared" si="301"/>
        <v/>
      </c>
      <c r="BG144" s="119"/>
      <c r="BH144" s="120"/>
      <c r="BI144" s="116"/>
      <c r="BJ144" s="118" t="str">
        <f t="shared" si="302"/>
        <v/>
      </c>
      <c r="BK144" s="118"/>
      <c r="BL144" s="118">
        <f t="shared" si="303"/>
        <v>3</v>
      </c>
      <c r="BM144" s="118"/>
      <c r="BN144" s="118">
        <f t="shared" si="304"/>
        <v>0</v>
      </c>
      <c r="BO144" s="119"/>
      <c r="BP144" s="120"/>
      <c r="BQ144" s="116"/>
      <c r="BR144" s="118" t="str">
        <f t="shared" si="275"/>
        <v/>
      </c>
      <c r="BS144" s="118"/>
      <c r="BT144" s="118" t="str">
        <f t="shared" si="276"/>
        <v/>
      </c>
      <c r="BU144" s="118"/>
      <c r="BV144" s="118" t="str">
        <f t="shared" si="277"/>
        <v/>
      </c>
      <c r="BW144" s="119"/>
      <c r="BX144" s="120"/>
      <c r="BY144" s="121"/>
      <c r="BZ144" s="118" t="str">
        <f t="shared" si="278"/>
        <v/>
      </c>
      <c r="CA144" s="118"/>
      <c r="CB144" s="118" t="str">
        <f t="shared" si="279"/>
        <v/>
      </c>
      <c r="CC144" s="118"/>
      <c r="CD144" s="118" t="str">
        <f t="shared" si="280"/>
        <v/>
      </c>
      <c r="CE144" s="119"/>
      <c r="CF144" s="113"/>
      <c r="CG144" s="113"/>
      <c r="CH144" s="118" t="str">
        <f t="shared" si="281"/>
        <v/>
      </c>
      <c r="CI144" s="118"/>
      <c r="CJ144" s="118" t="str">
        <f t="shared" si="282"/>
        <v/>
      </c>
      <c r="CK144" s="118"/>
      <c r="CL144" s="118" t="str">
        <f t="shared" si="283"/>
        <v/>
      </c>
      <c r="CM144" s="119"/>
      <c r="CN144" s="113"/>
      <c r="CO144" s="230"/>
      <c r="CP144" s="230"/>
      <c r="DQ144" s="233" t="s">
        <v>118</v>
      </c>
      <c r="EY144" s="232" t="s">
        <v>492</v>
      </c>
    </row>
    <row r="145" spans="1:155" s="232" customFormat="1" ht="85.5" customHeight="1" x14ac:dyDescent="0.25">
      <c r="A145" s="357"/>
      <c r="B145" s="313" t="s">
        <v>72</v>
      </c>
      <c r="C145" s="347" t="str">
        <f t="shared" si="284"/>
        <v>5 - LA PRISE EN CHARGE DU VISITEUR</v>
      </c>
      <c r="D145" s="396" t="s">
        <v>731</v>
      </c>
      <c r="E145" s="349" t="s">
        <v>78</v>
      </c>
      <c r="F145" s="313">
        <f>VLOOKUP(H145,Feuil1!A$1:B$5,2,0)</f>
        <v>0.35</v>
      </c>
      <c r="G145" s="317">
        <f t="shared" si="170"/>
        <v>2</v>
      </c>
      <c r="H145" s="323" t="s">
        <v>121</v>
      </c>
      <c r="I145" s="324">
        <v>200</v>
      </c>
      <c r="J145" s="663">
        <f>IF(I145&lt;&gt;"",MAX(J$1:J144)+1,"")</f>
        <v>124</v>
      </c>
      <c r="K145" s="414" t="s">
        <v>713</v>
      </c>
      <c r="L145" s="182">
        <v>3</v>
      </c>
      <c r="M145" s="213" t="str">
        <f>IF('RESULTAT GLOBAL'!D$34="NON","Non Mesuré","OUI")</f>
        <v>Non Mesuré</v>
      </c>
      <c r="N145" s="668" t="str">
        <f>IF('RESULTAT GLOBAL'!D$34="NON","Ce site n'est pas un lieu de mémoire","")</f>
        <v>Ce site n'est pas un lieu de mémoire</v>
      </c>
      <c r="O145" s="199" t="str">
        <f t="shared" si="164"/>
        <v/>
      </c>
      <c r="P145" s="183" t="s">
        <v>564</v>
      </c>
      <c r="Q145" s="450" t="s">
        <v>333</v>
      </c>
      <c r="R145" s="115"/>
      <c r="S145" s="145"/>
      <c r="T145" s="116">
        <f t="shared" si="307"/>
        <v>3</v>
      </c>
      <c r="U145" s="116" t="str">
        <f t="shared" si="308"/>
        <v/>
      </c>
      <c r="V145" s="116" t="str">
        <f t="shared" si="309"/>
        <v/>
      </c>
      <c r="W145" s="116"/>
      <c r="X145" s="116">
        <f t="shared" si="310"/>
        <v>3</v>
      </c>
      <c r="Y145" s="116"/>
      <c r="Z145" s="116">
        <f t="shared" si="311"/>
        <v>0</v>
      </c>
      <c r="AA145" s="116"/>
      <c r="AB145" s="117"/>
      <c r="AC145" s="117"/>
      <c r="AD145" s="118" t="str">
        <f t="shared" si="290"/>
        <v/>
      </c>
      <c r="AE145" s="118"/>
      <c r="AF145" s="118" t="str">
        <f t="shared" si="291"/>
        <v/>
      </c>
      <c r="AG145" s="118"/>
      <c r="AH145" s="118" t="str">
        <f t="shared" si="292"/>
        <v/>
      </c>
      <c r="AI145" s="119"/>
      <c r="AJ145" s="120"/>
      <c r="AK145" s="118"/>
      <c r="AL145" s="118" t="str">
        <f t="shared" si="293"/>
        <v/>
      </c>
      <c r="AM145" s="118"/>
      <c r="AN145" s="118">
        <f t="shared" si="294"/>
        <v>3</v>
      </c>
      <c r="AO145" s="118"/>
      <c r="AP145" s="118">
        <f t="shared" si="295"/>
        <v>0</v>
      </c>
      <c r="AQ145" s="119"/>
      <c r="AR145" s="120"/>
      <c r="AS145" s="118"/>
      <c r="AT145" s="118" t="str">
        <f t="shared" si="296"/>
        <v/>
      </c>
      <c r="AU145" s="118"/>
      <c r="AV145" s="118" t="str">
        <f t="shared" si="297"/>
        <v/>
      </c>
      <c r="AW145" s="118"/>
      <c r="AX145" s="118" t="str">
        <f t="shared" si="298"/>
        <v/>
      </c>
      <c r="AY145" s="119"/>
      <c r="AZ145" s="120"/>
      <c r="BA145" s="118"/>
      <c r="BB145" s="118" t="str">
        <f t="shared" si="299"/>
        <v/>
      </c>
      <c r="BC145" s="118"/>
      <c r="BD145" s="118" t="str">
        <f t="shared" si="300"/>
        <v/>
      </c>
      <c r="BE145" s="118"/>
      <c r="BF145" s="118" t="str">
        <f t="shared" si="301"/>
        <v/>
      </c>
      <c r="BG145" s="119"/>
      <c r="BH145" s="120"/>
      <c r="BI145" s="116"/>
      <c r="BJ145" s="118" t="str">
        <f t="shared" si="302"/>
        <v/>
      </c>
      <c r="BK145" s="118"/>
      <c r="BL145" s="118" t="str">
        <f t="shared" si="303"/>
        <v/>
      </c>
      <c r="BM145" s="118"/>
      <c r="BN145" s="118" t="str">
        <f t="shared" si="304"/>
        <v/>
      </c>
      <c r="BO145" s="119"/>
      <c r="BP145" s="120"/>
      <c r="BQ145" s="116"/>
      <c r="BR145" s="118" t="str">
        <f t="shared" si="275"/>
        <v/>
      </c>
      <c r="BS145" s="118"/>
      <c r="BT145" s="118" t="str">
        <f t="shared" si="276"/>
        <v/>
      </c>
      <c r="BU145" s="118"/>
      <c r="BV145" s="118" t="str">
        <f t="shared" si="277"/>
        <v/>
      </c>
      <c r="BW145" s="119"/>
      <c r="BX145" s="120"/>
      <c r="BY145" s="121"/>
      <c r="BZ145" s="118" t="str">
        <f t="shared" si="278"/>
        <v/>
      </c>
      <c r="CA145" s="118"/>
      <c r="CB145" s="118" t="str">
        <f t="shared" si="279"/>
        <v/>
      </c>
      <c r="CC145" s="118"/>
      <c r="CD145" s="118" t="str">
        <f t="shared" si="280"/>
        <v/>
      </c>
      <c r="CE145" s="119"/>
      <c r="CF145" s="113"/>
      <c r="CG145" s="113"/>
      <c r="CH145" s="118" t="str">
        <f t="shared" si="281"/>
        <v/>
      </c>
      <c r="CI145" s="118"/>
      <c r="CJ145" s="118" t="str">
        <f t="shared" si="282"/>
        <v/>
      </c>
      <c r="CK145" s="118"/>
      <c r="CL145" s="118" t="str">
        <f t="shared" si="283"/>
        <v/>
      </c>
      <c r="CM145" s="119"/>
      <c r="CN145" s="113"/>
      <c r="CO145" s="230"/>
      <c r="CP145" s="230"/>
      <c r="DQ145" s="233" t="s">
        <v>118</v>
      </c>
      <c r="EY145" s="232" t="s">
        <v>492</v>
      </c>
    </row>
    <row r="146" spans="1:155" s="232" customFormat="1" ht="42.75" customHeight="1" x14ac:dyDescent="0.25">
      <c r="A146" s="357"/>
      <c r="B146" s="313" t="s">
        <v>72</v>
      </c>
      <c r="C146" s="347" t="str">
        <f t="shared" si="284"/>
        <v>5 - LA PRISE EN CHARGE DU VISITEUR</v>
      </c>
      <c r="D146" s="396" t="s">
        <v>731</v>
      </c>
      <c r="E146" s="349" t="s">
        <v>78</v>
      </c>
      <c r="F146" s="313">
        <f>VLOOKUP(H146,Feuil1!A$1:B$5,2,0)</f>
        <v>0.2</v>
      </c>
      <c r="G146" s="317">
        <f t="shared" si="170"/>
        <v>5</v>
      </c>
      <c r="H146" s="323" t="s">
        <v>157</v>
      </c>
      <c r="I146" s="324">
        <v>200</v>
      </c>
      <c r="J146" s="663">
        <f>IF(I146&lt;&gt;"",MAX(J$1:J145)+1,"")</f>
        <v>125</v>
      </c>
      <c r="K146" s="415" t="s">
        <v>714</v>
      </c>
      <c r="L146" s="184">
        <v>3</v>
      </c>
      <c r="M146" s="214" t="str">
        <f>IF('RESULTAT GLOBAL'!D$34="NON","Non Mesuré","OUI")</f>
        <v>Non Mesuré</v>
      </c>
      <c r="N146" s="670" t="str">
        <f>IF('RESULTAT GLOBAL'!D$34="NON","Ce site n'est pas un lieu de mémoire","")</f>
        <v>Ce site n'est pas un lieu de mémoire</v>
      </c>
      <c r="O146" s="200" t="str">
        <f t="shared" si="164"/>
        <v/>
      </c>
      <c r="P146" s="185" t="s">
        <v>565</v>
      </c>
      <c r="Q146" s="448" t="s">
        <v>763</v>
      </c>
      <c r="R146" s="115"/>
      <c r="S146" s="145"/>
      <c r="T146" s="116">
        <f t="shared" si="307"/>
        <v>3</v>
      </c>
      <c r="U146" s="116" t="str">
        <f t="shared" si="308"/>
        <v/>
      </c>
      <c r="V146" s="116" t="str">
        <f t="shared" si="309"/>
        <v/>
      </c>
      <c r="W146" s="116"/>
      <c r="X146" s="116">
        <f t="shared" si="310"/>
        <v>3</v>
      </c>
      <c r="Y146" s="116"/>
      <c r="Z146" s="116">
        <f t="shared" si="311"/>
        <v>0</v>
      </c>
      <c r="AA146" s="116"/>
      <c r="AB146" s="117"/>
      <c r="AC146" s="117"/>
      <c r="AD146" s="118" t="str">
        <f t="shared" si="290"/>
        <v/>
      </c>
      <c r="AE146" s="118"/>
      <c r="AF146" s="118" t="str">
        <f t="shared" si="291"/>
        <v/>
      </c>
      <c r="AG146" s="118"/>
      <c r="AH146" s="118" t="str">
        <f t="shared" si="292"/>
        <v/>
      </c>
      <c r="AI146" s="119"/>
      <c r="AJ146" s="120"/>
      <c r="AK146" s="118"/>
      <c r="AL146" s="118" t="str">
        <f t="shared" si="293"/>
        <v/>
      </c>
      <c r="AM146" s="118"/>
      <c r="AN146" s="118" t="str">
        <f t="shared" si="294"/>
        <v/>
      </c>
      <c r="AO146" s="118"/>
      <c r="AP146" s="118" t="str">
        <f t="shared" si="295"/>
        <v/>
      </c>
      <c r="AQ146" s="119"/>
      <c r="AR146" s="120"/>
      <c r="AS146" s="118"/>
      <c r="AT146" s="118" t="str">
        <f t="shared" si="296"/>
        <v/>
      </c>
      <c r="AU146" s="118"/>
      <c r="AV146" s="118" t="str">
        <f t="shared" si="297"/>
        <v/>
      </c>
      <c r="AW146" s="118"/>
      <c r="AX146" s="118" t="str">
        <f t="shared" si="298"/>
        <v/>
      </c>
      <c r="AY146" s="119"/>
      <c r="AZ146" s="120"/>
      <c r="BA146" s="118"/>
      <c r="BB146" s="118" t="str">
        <f t="shared" si="299"/>
        <v/>
      </c>
      <c r="BC146" s="118"/>
      <c r="BD146" s="118" t="str">
        <f t="shared" si="300"/>
        <v/>
      </c>
      <c r="BE146" s="118"/>
      <c r="BF146" s="118" t="str">
        <f t="shared" si="301"/>
        <v/>
      </c>
      <c r="BG146" s="119"/>
      <c r="BH146" s="120"/>
      <c r="BI146" s="116"/>
      <c r="BJ146" s="118" t="str">
        <f t="shared" si="302"/>
        <v/>
      </c>
      <c r="BK146" s="118"/>
      <c r="BL146" s="118">
        <f t="shared" si="303"/>
        <v>3</v>
      </c>
      <c r="BM146" s="118"/>
      <c r="BN146" s="118">
        <f t="shared" si="304"/>
        <v>0</v>
      </c>
      <c r="BO146" s="119"/>
      <c r="BP146" s="120"/>
      <c r="BQ146" s="116"/>
      <c r="BR146" s="118" t="str">
        <f t="shared" si="275"/>
        <v/>
      </c>
      <c r="BS146" s="118"/>
      <c r="BT146" s="118" t="str">
        <f t="shared" si="276"/>
        <v/>
      </c>
      <c r="BU146" s="118"/>
      <c r="BV146" s="118" t="str">
        <f t="shared" si="277"/>
        <v/>
      </c>
      <c r="BW146" s="119"/>
      <c r="BX146" s="120"/>
      <c r="BY146" s="121"/>
      <c r="BZ146" s="118" t="str">
        <f t="shared" si="278"/>
        <v/>
      </c>
      <c r="CA146" s="118"/>
      <c r="CB146" s="118" t="str">
        <f t="shared" si="279"/>
        <v/>
      </c>
      <c r="CC146" s="118"/>
      <c r="CD146" s="118" t="str">
        <f t="shared" si="280"/>
        <v/>
      </c>
      <c r="CE146" s="119"/>
      <c r="CF146" s="113"/>
      <c r="CG146" s="113"/>
      <c r="CH146" s="118" t="str">
        <f t="shared" si="281"/>
        <v/>
      </c>
      <c r="CI146" s="118"/>
      <c r="CJ146" s="118" t="str">
        <f t="shared" si="282"/>
        <v/>
      </c>
      <c r="CK146" s="118"/>
      <c r="CL146" s="118" t="str">
        <f t="shared" si="283"/>
        <v/>
      </c>
      <c r="CM146" s="119"/>
      <c r="CN146" s="113"/>
      <c r="CO146" s="230"/>
      <c r="CP146" s="230"/>
      <c r="DQ146" s="233" t="s">
        <v>118</v>
      </c>
      <c r="EY146" s="232" t="s">
        <v>492</v>
      </c>
    </row>
    <row r="147" spans="1:155" s="132" customFormat="1" ht="30.75" customHeight="1" x14ac:dyDescent="0.25">
      <c r="A147" s="312"/>
      <c r="B147" s="313"/>
      <c r="C147" s="313"/>
      <c r="D147" s="313"/>
      <c r="E147" s="313"/>
      <c r="F147" s="313"/>
      <c r="G147" s="322"/>
      <c r="H147" s="322"/>
      <c r="I147" s="345"/>
      <c r="J147" s="663" t="str">
        <f>IF(I147&lt;&gt;"",MAX(J$1:J146)+1,"")</f>
        <v/>
      </c>
      <c r="K147" s="143" t="s">
        <v>197</v>
      </c>
      <c r="L147" s="143"/>
      <c r="M147" s="220"/>
      <c r="N147" s="641"/>
      <c r="O147" s="201" t="str">
        <f t="shared" si="164"/>
        <v/>
      </c>
      <c r="P147" s="125"/>
      <c r="Q147" s="451"/>
      <c r="R147" s="115"/>
      <c r="S147" s="112"/>
      <c r="T147" s="273"/>
      <c r="U147" s="126"/>
      <c r="V147" s="126"/>
      <c r="W147" s="126"/>
      <c r="X147" s="126"/>
      <c r="Y147" s="126"/>
      <c r="Z147" s="126"/>
      <c r="AA147" s="126"/>
      <c r="AB147" s="127"/>
      <c r="AC147" s="127"/>
      <c r="AD147" s="128"/>
      <c r="AE147" s="128"/>
      <c r="AF147" s="128"/>
      <c r="AG147" s="128"/>
      <c r="AH147" s="128"/>
      <c r="AI147" s="129"/>
      <c r="AJ147" s="130"/>
      <c r="AK147" s="128"/>
      <c r="AL147" s="128"/>
      <c r="AM147" s="128"/>
      <c r="AN147" s="128"/>
      <c r="AO147" s="128"/>
      <c r="AP147" s="128"/>
      <c r="AQ147" s="129"/>
      <c r="AR147" s="130"/>
      <c r="AS147" s="128"/>
      <c r="AT147" s="128"/>
      <c r="AU147" s="128"/>
      <c r="AV147" s="128"/>
      <c r="AW147" s="128"/>
      <c r="AX147" s="128"/>
      <c r="AY147" s="129"/>
      <c r="AZ147" s="130"/>
      <c r="BA147" s="128"/>
      <c r="BB147" s="128"/>
      <c r="BC147" s="128"/>
      <c r="BD147" s="128"/>
      <c r="BE147" s="128"/>
      <c r="BF147" s="128"/>
      <c r="BG147" s="129"/>
      <c r="BH147" s="130"/>
      <c r="BI147" s="126"/>
      <c r="BJ147" s="128"/>
      <c r="BK147" s="128"/>
      <c r="BL147" s="128"/>
      <c r="BM147" s="128"/>
      <c r="BN147" s="128"/>
      <c r="BO147" s="129"/>
      <c r="BP147" s="130"/>
      <c r="BQ147" s="126"/>
      <c r="BR147" s="128" t="str">
        <f t="shared" si="275"/>
        <v/>
      </c>
      <c r="BS147" s="128"/>
      <c r="BT147" s="128" t="str">
        <f t="shared" si="276"/>
        <v/>
      </c>
      <c r="BU147" s="128"/>
      <c r="BV147" s="128" t="str">
        <f t="shared" si="277"/>
        <v/>
      </c>
      <c r="BW147" s="129"/>
      <c r="BX147" s="130"/>
      <c r="BY147" s="131"/>
      <c r="BZ147" s="128" t="str">
        <f t="shared" si="278"/>
        <v/>
      </c>
      <c r="CA147" s="128"/>
      <c r="CB147" s="128" t="str">
        <f t="shared" si="279"/>
        <v/>
      </c>
      <c r="CC147" s="128"/>
      <c r="CD147" s="128" t="str">
        <f t="shared" si="280"/>
        <v/>
      </c>
      <c r="CE147" s="129"/>
      <c r="CH147" s="128" t="str">
        <f t="shared" si="281"/>
        <v/>
      </c>
      <c r="CI147" s="128"/>
      <c r="CJ147" s="128" t="str">
        <f t="shared" si="282"/>
        <v/>
      </c>
      <c r="CK147" s="128"/>
      <c r="CL147" s="128" t="str">
        <f t="shared" si="283"/>
        <v/>
      </c>
      <c r="CM147" s="129"/>
      <c r="DQ147" s="124" t="str">
        <f>IF(DP147&lt;&gt;"",MAX(DQ$1:DQ133)+1,"")</f>
        <v/>
      </c>
    </row>
    <row r="148" spans="1:155" s="113" customFormat="1" ht="51.75" customHeight="1" x14ac:dyDescent="0.25">
      <c r="A148" s="312"/>
      <c r="B148" s="313" t="s">
        <v>72</v>
      </c>
      <c r="C148" s="347" t="str">
        <f t="shared" si="284"/>
        <v>5 - LA PRISE EN CHARGE DU VISITEUR</v>
      </c>
      <c r="D148" s="351" t="s">
        <v>197</v>
      </c>
      <c r="E148" s="313"/>
      <c r="F148" s="313">
        <f>VLOOKUP(H148,Feuil1!A$1:B$5,2,0)</f>
        <v>0.35</v>
      </c>
      <c r="G148" s="322">
        <f t="shared" si="170"/>
        <v>2</v>
      </c>
      <c r="H148" s="323" t="s">
        <v>121</v>
      </c>
      <c r="I148" s="324">
        <v>21</v>
      </c>
      <c r="J148" s="663">
        <f>IF(I148&lt;&gt;"",MAX(J$1:J147)+1,"")</f>
        <v>126</v>
      </c>
      <c r="K148" s="401" t="s">
        <v>198</v>
      </c>
      <c r="L148" s="402">
        <v>3</v>
      </c>
      <c r="M148" s="403" t="s">
        <v>0</v>
      </c>
      <c r="N148" s="679"/>
      <c r="O148" s="404" t="str">
        <f t="shared" si="164"/>
        <v/>
      </c>
      <c r="P148" s="401" t="s">
        <v>765</v>
      </c>
      <c r="Q148" s="446" t="s">
        <v>763</v>
      </c>
      <c r="R148" s="115"/>
      <c r="S148" s="145"/>
      <c r="T148" s="116">
        <f t="shared" ref="T148:T150" si="319">L148</f>
        <v>3</v>
      </c>
      <c r="U148" s="116">
        <f t="shared" ref="U148:U150" si="320">IF(M148="OUI",1,IF(M148="NON",0,IF(M148="Non Mesuré","",0)))</f>
        <v>1</v>
      </c>
      <c r="V148" s="116">
        <f t="shared" ref="V148:V150" si="321">IF(M148&lt;&gt;"Non Mesuré",T148*U148,"")</f>
        <v>3</v>
      </c>
      <c r="W148" s="116"/>
      <c r="X148" s="116">
        <f t="shared" ref="X148:X150" si="322">IF(M148="Non Mesuré",T148,0)</f>
        <v>0</v>
      </c>
      <c r="Y148" s="116"/>
      <c r="Z148" s="116">
        <f t="shared" ref="Z148:Z150" si="323">T148-X148</f>
        <v>3</v>
      </c>
      <c r="AA148" s="116"/>
      <c r="AB148" s="117"/>
      <c r="AC148" s="117"/>
      <c r="AD148" s="118" t="str">
        <f t="shared" ref="AD148:AD150" si="324">IF(G148=1,V148,"")</f>
        <v/>
      </c>
      <c r="AE148" s="118"/>
      <c r="AF148" s="118" t="str">
        <f t="shared" ref="AF148:AF150" si="325">IF(G148=1,X148,"")</f>
        <v/>
      </c>
      <c r="AG148" s="118"/>
      <c r="AH148" s="118" t="str">
        <f t="shared" ref="AH148:AH150" si="326">IF(G148=1,Z148,"")</f>
        <v/>
      </c>
      <c r="AI148" s="119"/>
      <c r="AJ148" s="120"/>
      <c r="AK148" s="118"/>
      <c r="AL148" s="118">
        <f t="shared" ref="AL148:AL150" si="327">IF(G148=2,V148,"")</f>
        <v>3</v>
      </c>
      <c r="AM148" s="118"/>
      <c r="AN148" s="118">
        <f t="shared" ref="AN148:AN150" si="328">IF(G148=2,X148,"")</f>
        <v>0</v>
      </c>
      <c r="AO148" s="118"/>
      <c r="AP148" s="118">
        <f t="shared" ref="AP148:AP150" si="329">IF(G148=2,Z148,"")</f>
        <v>3</v>
      </c>
      <c r="AQ148" s="119"/>
      <c r="AR148" s="120"/>
      <c r="AS148" s="118"/>
      <c r="AT148" s="118" t="str">
        <f t="shared" ref="AT148:AT150" si="330">IF(G148=3,V148,"")</f>
        <v/>
      </c>
      <c r="AU148" s="118"/>
      <c r="AV148" s="118" t="str">
        <f t="shared" ref="AV148:AV150" si="331">IF(G148=3,X148,"")</f>
        <v/>
      </c>
      <c r="AW148" s="118"/>
      <c r="AX148" s="118" t="str">
        <f t="shared" ref="AX148:AX150" si="332">IF(G148=3,Z148,"")</f>
        <v/>
      </c>
      <c r="AY148" s="119"/>
      <c r="AZ148" s="120"/>
      <c r="BA148" s="118"/>
      <c r="BB148" s="118" t="str">
        <f t="shared" ref="BB148:BB150" si="333">IF(G148=4,V148,"")</f>
        <v/>
      </c>
      <c r="BC148" s="118"/>
      <c r="BD148" s="118" t="str">
        <f t="shared" ref="BD148:BD150" si="334">IF(G148=4,X148,"")</f>
        <v/>
      </c>
      <c r="BE148" s="118"/>
      <c r="BF148" s="118" t="str">
        <f t="shared" ref="BF148:BF150" si="335">IF(G148=4,Z148,"")</f>
        <v/>
      </c>
      <c r="BG148" s="119"/>
      <c r="BH148" s="120"/>
      <c r="BI148" s="116"/>
      <c r="BJ148" s="118" t="str">
        <f t="shared" ref="BJ148:BJ150" si="336">IF(G148=5,V148,"")</f>
        <v/>
      </c>
      <c r="BK148" s="118"/>
      <c r="BL148" s="118" t="str">
        <f t="shared" ref="BL148:BL150" si="337">IF(G148=5,X148,"")</f>
        <v/>
      </c>
      <c r="BM148" s="118"/>
      <c r="BN148" s="118" t="str">
        <f t="shared" ref="BN148:BN150" si="338">IF(G148=5,Z148,"")</f>
        <v/>
      </c>
      <c r="BO148" s="119"/>
      <c r="BP148" s="120"/>
      <c r="BQ148" s="116"/>
      <c r="BR148" s="118" t="str">
        <f t="shared" si="275"/>
        <v/>
      </c>
      <c r="BS148" s="118"/>
      <c r="BT148" s="118" t="str">
        <f t="shared" si="276"/>
        <v/>
      </c>
      <c r="BU148" s="118"/>
      <c r="BV148" s="118" t="str">
        <f t="shared" si="277"/>
        <v/>
      </c>
      <c r="BW148" s="119"/>
      <c r="BX148" s="120"/>
      <c r="BY148" s="121"/>
      <c r="BZ148" s="118" t="str">
        <f t="shared" si="278"/>
        <v/>
      </c>
      <c r="CA148" s="118"/>
      <c r="CB148" s="118" t="str">
        <f t="shared" si="279"/>
        <v/>
      </c>
      <c r="CC148" s="118"/>
      <c r="CD148" s="118" t="str">
        <f t="shared" si="280"/>
        <v/>
      </c>
      <c r="CE148" s="119"/>
      <c r="CH148" s="118" t="str">
        <f t="shared" si="281"/>
        <v/>
      </c>
      <c r="CI148" s="118"/>
      <c r="CJ148" s="118" t="str">
        <f t="shared" si="282"/>
        <v/>
      </c>
      <c r="CK148" s="118"/>
      <c r="CL148" s="118" t="str">
        <f t="shared" si="283"/>
        <v/>
      </c>
      <c r="CM148" s="119"/>
      <c r="DQ148" s="134" t="str">
        <f>IF(DP148&lt;&gt;"",MAX(DQ$1:DQ147)+1,"")</f>
        <v/>
      </c>
    </row>
    <row r="149" spans="1:155" s="113" customFormat="1" ht="51" customHeight="1" x14ac:dyDescent="0.25">
      <c r="A149" s="312"/>
      <c r="B149" s="313" t="s">
        <v>72</v>
      </c>
      <c r="C149" s="347" t="str">
        <f t="shared" si="284"/>
        <v>5 - LA PRISE EN CHARGE DU VISITEUR</v>
      </c>
      <c r="D149" s="351" t="s">
        <v>197</v>
      </c>
      <c r="E149" s="313"/>
      <c r="F149" s="313">
        <f>VLOOKUP(H149,Feuil1!A$1:B$5,2,0)</f>
        <v>0.35</v>
      </c>
      <c r="G149" s="322">
        <f t="shared" si="170"/>
        <v>2</v>
      </c>
      <c r="H149" s="323" t="s">
        <v>121</v>
      </c>
      <c r="I149" s="324">
        <v>18</v>
      </c>
      <c r="J149" s="663">
        <f>IF(I149&lt;&gt;"",MAX(J$1:J148)+1,"")</f>
        <v>127</v>
      </c>
      <c r="K149" s="188" t="s">
        <v>199</v>
      </c>
      <c r="L149" s="182">
        <v>1</v>
      </c>
      <c r="M149" s="213" t="s">
        <v>0</v>
      </c>
      <c r="N149" s="668"/>
      <c r="O149" s="199" t="str">
        <f t="shared" si="164"/>
        <v/>
      </c>
      <c r="P149" s="188" t="s">
        <v>200</v>
      </c>
      <c r="Q149" s="447" t="s">
        <v>763</v>
      </c>
      <c r="R149" s="115"/>
      <c r="S149" s="145"/>
      <c r="T149" s="116">
        <f t="shared" si="319"/>
        <v>1</v>
      </c>
      <c r="U149" s="116">
        <f t="shared" si="320"/>
        <v>1</v>
      </c>
      <c r="V149" s="116">
        <f t="shared" si="321"/>
        <v>1</v>
      </c>
      <c r="W149" s="116"/>
      <c r="X149" s="116">
        <f t="shared" si="322"/>
        <v>0</v>
      </c>
      <c r="Y149" s="116"/>
      <c r="Z149" s="116">
        <f t="shared" si="323"/>
        <v>1</v>
      </c>
      <c r="AA149" s="116"/>
      <c r="AB149" s="117"/>
      <c r="AC149" s="117"/>
      <c r="AD149" s="118" t="str">
        <f t="shared" si="324"/>
        <v/>
      </c>
      <c r="AE149" s="118"/>
      <c r="AF149" s="118" t="str">
        <f t="shared" si="325"/>
        <v/>
      </c>
      <c r="AG149" s="118"/>
      <c r="AH149" s="118" t="str">
        <f t="shared" si="326"/>
        <v/>
      </c>
      <c r="AI149" s="119"/>
      <c r="AJ149" s="120"/>
      <c r="AK149" s="118"/>
      <c r="AL149" s="118">
        <f t="shared" si="327"/>
        <v>1</v>
      </c>
      <c r="AM149" s="118"/>
      <c r="AN149" s="118">
        <f t="shared" si="328"/>
        <v>0</v>
      </c>
      <c r="AO149" s="118"/>
      <c r="AP149" s="118">
        <f t="shared" si="329"/>
        <v>1</v>
      </c>
      <c r="AQ149" s="119"/>
      <c r="AR149" s="120"/>
      <c r="AS149" s="118"/>
      <c r="AT149" s="118" t="str">
        <f t="shared" si="330"/>
        <v/>
      </c>
      <c r="AU149" s="118"/>
      <c r="AV149" s="118" t="str">
        <f t="shared" si="331"/>
        <v/>
      </c>
      <c r="AW149" s="118"/>
      <c r="AX149" s="118" t="str">
        <f t="shared" si="332"/>
        <v/>
      </c>
      <c r="AY149" s="119"/>
      <c r="AZ149" s="120"/>
      <c r="BA149" s="118"/>
      <c r="BB149" s="118" t="str">
        <f t="shared" si="333"/>
        <v/>
      </c>
      <c r="BC149" s="118"/>
      <c r="BD149" s="118" t="str">
        <f t="shared" si="334"/>
        <v/>
      </c>
      <c r="BE149" s="118"/>
      <c r="BF149" s="118" t="str">
        <f t="shared" si="335"/>
        <v/>
      </c>
      <c r="BG149" s="119"/>
      <c r="BH149" s="120"/>
      <c r="BI149" s="116"/>
      <c r="BJ149" s="118" t="str">
        <f t="shared" si="336"/>
        <v/>
      </c>
      <c r="BK149" s="118"/>
      <c r="BL149" s="118" t="str">
        <f t="shared" si="337"/>
        <v/>
      </c>
      <c r="BM149" s="118"/>
      <c r="BN149" s="118" t="str">
        <f t="shared" si="338"/>
        <v/>
      </c>
      <c r="BO149" s="119"/>
      <c r="BP149" s="120"/>
      <c r="BQ149" s="116"/>
      <c r="BR149" s="118" t="str">
        <f t="shared" si="275"/>
        <v/>
      </c>
      <c r="BS149" s="118"/>
      <c r="BT149" s="118" t="str">
        <f t="shared" si="276"/>
        <v/>
      </c>
      <c r="BU149" s="118"/>
      <c r="BV149" s="118" t="str">
        <f t="shared" si="277"/>
        <v/>
      </c>
      <c r="BW149" s="119"/>
      <c r="BX149" s="120"/>
      <c r="BY149" s="121"/>
      <c r="BZ149" s="118" t="str">
        <f t="shared" si="278"/>
        <v/>
      </c>
      <c r="CA149" s="118"/>
      <c r="CB149" s="118" t="str">
        <f t="shared" si="279"/>
        <v/>
      </c>
      <c r="CC149" s="118"/>
      <c r="CD149" s="118" t="str">
        <f t="shared" si="280"/>
        <v/>
      </c>
      <c r="CE149" s="119"/>
      <c r="CH149" s="118" t="str">
        <f t="shared" si="281"/>
        <v/>
      </c>
      <c r="CI149" s="118"/>
      <c r="CJ149" s="118" t="str">
        <f t="shared" si="282"/>
        <v/>
      </c>
      <c r="CK149" s="118"/>
      <c r="CL149" s="118" t="str">
        <f t="shared" si="283"/>
        <v/>
      </c>
      <c r="CM149" s="119"/>
      <c r="DQ149" s="134" t="str">
        <f>IF(DP149&lt;&gt;"",MAX(DQ$1:DQ148)+1,"")</f>
        <v/>
      </c>
    </row>
    <row r="150" spans="1:155" s="122" customFormat="1" ht="58.5" customHeight="1" x14ac:dyDescent="0.25">
      <c r="A150" s="334"/>
      <c r="B150" s="335" t="s">
        <v>72</v>
      </c>
      <c r="C150" s="347" t="str">
        <f t="shared" si="284"/>
        <v>5 - LA PRISE EN CHARGE DU VISITEUR</v>
      </c>
      <c r="D150" s="351" t="s">
        <v>197</v>
      </c>
      <c r="E150" s="313"/>
      <c r="F150" s="313">
        <f>VLOOKUP(H150,Feuil1!A$1:B$5,2,0)</f>
        <v>0.2</v>
      </c>
      <c r="G150" s="322">
        <f t="shared" ref="G150" si="339">IF(H150="Information et Communication",1,IF(H150="Savoir-faire Savoir-être",2,IF(H150="Confort et hygiène",3,IF(H150="Qualité de la prestation",5,IF(H150="Développement Durable",4)))))</f>
        <v>5</v>
      </c>
      <c r="H150" s="323" t="s">
        <v>157</v>
      </c>
      <c r="I150" s="324">
        <v>200</v>
      </c>
      <c r="J150" s="663">
        <f>IF(I150&lt;&gt;"",MAX(J$1:J149)+1,"")</f>
        <v>128</v>
      </c>
      <c r="K150" s="591" t="s">
        <v>623</v>
      </c>
      <c r="L150" s="592">
        <v>3</v>
      </c>
      <c r="M150" s="675" t="s">
        <v>0</v>
      </c>
      <c r="N150" s="695"/>
      <c r="O150" s="696" t="str">
        <f t="shared" ref="O150" si="340">IF(ISERROR(SEARCH("Pas de NM possible",P150)),"","oui")</f>
        <v/>
      </c>
      <c r="P150" s="564" t="s">
        <v>542</v>
      </c>
      <c r="Q150" s="447" t="s">
        <v>763</v>
      </c>
      <c r="R150" s="115"/>
      <c r="S150" s="145"/>
      <c r="T150" s="116">
        <f t="shared" si="319"/>
        <v>3</v>
      </c>
      <c r="U150" s="116">
        <f t="shared" si="320"/>
        <v>1</v>
      </c>
      <c r="V150" s="116">
        <f t="shared" si="321"/>
        <v>3</v>
      </c>
      <c r="W150" s="116"/>
      <c r="X150" s="116">
        <f t="shared" si="322"/>
        <v>0</v>
      </c>
      <c r="Y150" s="116"/>
      <c r="Z150" s="116">
        <f t="shared" si="323"/>
        <v>3</v>
      </c>
      <c r="AA150" s="116"/>
      <c r="AB150" s="117"/>
      <c r="AC150" s="117"/>
      <c r="AD150" s="118" t="str">
        <f t="shared" si="324"/>
        <v/>
      </c>
      <c r="AE150" s="118"/>
      <c r="AF150" s="118" t="str">
        <f t="shared" si="325"/>
        <v/>
      </c>
      <c r="AG150" s="118"/>
      <c r="AH150" s="118" t="str">
        <f t="shared" si="326"/>
        <v/>
      </c>
      <c r="AI150" s="119"/>
      <c r="AJ150" s="120"/>
      <c r="AK150" s="118"/>
      <c r="AL150" s="118" t="str">
        <f t="shared" si="327"/>
        <v/>
      </c>
      <c r="AM150" s="118"/>
      <c r="AN150" s="118" t="str">
        <f t="shared" si="328"/>
        <v/>
      </c>
      <c r="AO150" s="118"/>
      <c r="AP150" s="118" t="str">
        <f t="shared" si="329"/>
        <v/>
      </c>
      <c r="AQ150" s="119"/>
      <c r="AR150" s="120"/>
      <c r="AS150" s="118"/>
      <c r="AT150" s="118" t="str">
        <f t="shared" si="330"/>
        <v/>
      </c>
      <c r="AU150" s="118"/>
      <c r="AV150" s="118" t="str">
        <f t="shared" si="331"/>
        <v/>
      </c>
      <c r="AW150" s="118"/>
      <c r="AX150" s="118" t="str">
        <f t="shared" si="332"/>
        <v/>
      </c>
      <c r="AY150" s="119"/>
      <c r="AZ150" s="120"/>
      <c r="BA150" s="118"/>
      <c r="BB150" s="118" t="str">
        <f t="shared" si="333"/>
        <v/>
      </c>
      <c r="BC150" s="118"/>
      <c r="BD150" s="118" t="str">
        <f t="shared" si="334"/>
        <v/>
      </c>
      <c r="BE150" s="118"/>
      <c r="BF150" s="118" t="str">
        <f t="shared" si="335"/>
        <v/>
      </c>
      <c r="BG150" s="119"/>
      <c r="BH150" s="120"/>
      <c r="BI150" s="116"/>
      <c r="BJ150" s="118">
        <f t="shared" si="336"/>
        <v>3</v>
      </c>
      <c r="BK150" s="118"/>
      <c r="BL150" s="118">
        <f t="shared" si="337"/>
        <v>0</v>
      </c>
      <c r="BM150" s="118"/>
      <c r="BN150" s="118">
        <f t="shared" si="338"/>
        <v>3</v>
      </c>
      <c r="BO150" s="119"/>
      <c r="BP150" s="120"/>
      <c r="BQ150" s="116"/>
      <c r="BR150" s="118" t="str">
        <f t="shared" si="275"/>
        <v/>
      </c>
      <c r="BS150" s="118"/>
      <c r="BT150" s="118" t="str">
        <f t="shared" si="276"/>
        <v/>
      </c>
      <c r="BU150" s="118"/>
      <c r="BV150" s="118" t="str">
        <f t="shared" si="277"/>
        <v/>
      </c>
      <c r="BW150" s="119"/>
      <c r="BX150" s="120"/>
      <c r="BY150" s="121"/>
      <c r="BZ150" s="118" t="str">
        <f t="shared" si="278"/>
        <v/>
      </c>
      <c r="CA150" s="118"/>
      <c r="CB150" s="118" t="str">
        <f t="shared" si="279"/>
        <v/>
      </c>
      <c r="CC150" s="118"/>
      <c r="CD150" s="118" t="str">
        <f t="shared" si="280"/>
        <v/>
      </c>
      <c r="CE150" s="119"/>
      <c r="CF150" s="113"/>
      <c r="CG150" s="113"/>
      <c r="CH150" s="118" t="str">
        <f t="shared" si="281"/>
        <v/>
      </c>
      <c r="CI150" s="118"/>
      <c r="CJ150" s="118" t="str">
        <f t="shared" si="282"/>
        <v/>
      </c>
      <c r="CK150" s="118"/>
      <c r="CL150" s="118" t="str">
        <f t="shared" si="283"/>
        <v/>
      </c>
      <c r="CM150" s="119"/>
      <c r="CN150" s="113"/>
      <c r="CO150" s="113"/>
      <c r="CP150" s="113"/>
      <c r="DQ150" s="160" t="s">
        <v>81</v>
      </c>
    </row>
    <row r="151" spans="1:155" s="113" customFormat="1" ht="67.5" customHeight="1" x14ac:dyDescent="0.25">
      <c r="A151" s="312"/>
      <c r="B151" s="313" t="s">
        <v>72</v>
      </c>
      <c r="C151" s="347" t="str">
        <f t="shared" si="284"/>
        <v>5 - LA PRISE EN CHARGE DU VISITEUR</v>
      </c>
      <c r="D151" s="351" t="s">
        <v>197</v>
      </c>
      <c r="E151" s="335"/>
      <c r="F151" s="313">
        <f>VLOOKUP(H151,Feuil1!A$1:B$5,2,0)</f>
        <v>0.35</v>
      </c>
      <c r="G151" s="322">
        <f>IF(H151="Information et Communication",1,IF(H151="Savoir-faire Savoir-être",2,IF(H151="Confort et hygiène",3,IF(H151="Qualité de la prestation",5,IF(H151="Développement Durable",4)))))</f>
        <v>2</v>
      </c>
      <c r="H151" s="323" t="s">
        <v>121</v>
      </c>
      <c r="I151" s="324">
        <v>18</v>
      </c>
      <c r="J151" s="663">
        <f>IF(I151&lt;&gt;"",MAX(J$1:J150)+1,"")</f>
        <v>129</v>
      </c>
      <c r="K151" s="591" t="s">
        <v>653</v>
      </c>
      <c r="L151" s="576">
        <v>3</v>
      </c>
      <c r="M151" s="675" t="s">
        <v>0</v>
      </c>
      <c r="N151" s="695"/>
      <c r="O151" s="580" t="str">
        <f>IF(ISERROR(SEARCH("Pas de NM possible",P151)),"","oui")</f>
        <v/>
      </c>
      <c r="P151" s="709" t="s">
        <v>541</v>
      </c>
      <c r="Q151" s="687" t="s">
        <v>763</v>
      </c>
      <c r="R151" s="115"/>
      <c r="S151" s="145"/>
      <c r="T151" s="116">
        <f>L151</f>
        <v>3</v>
      </c>
      <c r="U151" s="116">
        <f>IF(M151="OUI",1,IF(M151="NON",0,IF(M151="Non Mesuré","",0)))</f>
        <v>1</v>
      </c>
      <c r="V151" s="116">
        <f>IF(M151&lt;&gt;"Non Mesuré",T151*U151,"")</f>
        <v>3</v>
      </c>
      <c r="W151" s="116"/>
      <c r="X151" s="116">
        <f>IF(M151="Non Mesuré",T151,0)</f>
        <v>0</v>
      </c>
      <c r="Y151" s="116"/>
      <c r="Z151" s="116">
        <f>T151-X151</f>
        <v>3</v>
      </c>
      <c r="AA151" s="116"/>
      <c r="AB151" s="117"/>
      <c r="AC151" s="117"/>
      <c r="AD151" s="118" t="str">
        <f>IF(G151=1,V151,"")</f>
        <v/>
      </c>
      <c r="AE151" s="118"/>
      <c r="AF151" s="118" t="str">
        <f>IF(G151=1,X151,"")</f>
        <v/>
      </c>
      <c r="AG151" s="118"/>
      <c r="AH151" s="118" t="str">
        <f>IF(G151=1,Z151,"")</f>
        <v/>
      </c>
      <c r="AI151" s="119"/>
      <c r="AJ151" s="120"/>
      <c r="AK151" s="118"/>
      <c r="AL151" s="118">
        <f>IF(G151=2,V151,"")</f>
        <v>3</v>
      </c>
      <c r="AM151" s="118"/>
      <c r="AN151" s="118">
        <f>IF(G151=2,X151,"")</f>
        <v>0</v>
      </c>
      <c r="AO151" s="118"/>
      <c r="AP151" s="118">
        <f>IF(G151=2,Z151,"")</f>
        <v>3</v>
      </c>
      <c r="AQ151" s="119"/>
      <c r="AR151" s="120"/>
      <c r="AS151" s="118"/>
      <c r="AT151" s="118" t="str">
        <f>IF(G151=3,V151,"")</f>
        <v/>
      </c>
      <c r="AU151" s="118"/>
      <c r="AV151" s="118" t="str">
        <f>IF(G151=3,X151,"")</f>
        <v/>
      </c>
      <c r="AW151" s="118"/>
      <c r="AX151" s="118" t="str">
        <f>IF(G151=3,Z151,"")</f>
        <v/>
      </c>
      <c r="AY151" s="119"/>
      <c r="AZ151" s="120"/>
      <c r="BA151" s="118"/>
      <c r="BB151" s="118" t="str">
        <f>IF(G151=4,V151,"")</f>
        <v/>
      </c>
      <c r="BC151" s="118"/>
      <c r="BD151" s="118" t="str">
        <f>IF(G151=4,X151,"")</f>
        <v/>
      </c>
      <c r="BE151" s="118"/>
      <c r="BF151" s="118" t="str">
        <f>IF(G151=4,Z151,"")</f>
        <v/>
      </c>
      <c r="BG151" s="119"/>
      <c r="BH151" s="120"/>
      <c r="BI151" s="116"/>
      <c r="BJ151" s="118" t="str">
        <f>IF(G151=5,V151,"")</f>
        <v/>
      </c>
      <c r="BK151" s="118"/>
      <c r="BL151" s="118" t="str">
        <f>IF(G151=5,X151,"")</f>
        <v/>
      </c>
      <c r="BM151" s="118"/>
      <c r="BN151" s="118" t="str">
        <f>IF(G151=5,Z151,"")</f>
        <v/>
      </c>
      <c r="BO151" s="119"/>
      <c r="BP151" s="120"/>
      <c r="BQ151" s="116"/>
      <c r="BR151" s="118" t="str">
        <f>IF(A151=31,V151,"")</f>
        <v/>
      </c>
      <c r="BS151" s="118"/>
      <c r="BT151" s="118" t="str">
        <f>IF(A151=31,X151,"")</f>
        <v/>
      </c>
      <c r="BU151" s="118"/>
      <c r="BV151" s="118" t="str">
        <f>IF(A151=31,Z151,"")</f>
        <v/>
      </c>
      <c r="BW151" s="119"/>
      <c r="BX151" s="120"/>
      <c r="BY151" s="121"/>
      <c r="BZ151" s="118" t="str">
        <f>IF(A151=32,V151,"")</f>
        <v/>
      </c>
      <c r="CA151" s="118"/>
      <c r="CB151" s="118" t="str">
        <f>IF(A151=32,X151,"")</f>
        <v/>
      </c>
      <c r="CC151" s="118"/>
      <c r="CD151" s="118" t="str">
        <f>IF(A151=32,Z151,"")</f>
        <v/>
      </c>
      <c r="CE151" s="119"/>
      <c r="CH151" s="118" t="str">
        <f>IF(A151=33,V151,"")</f>
        <v/>
      </c>
      <c r="CI151" s="118"/>
      <c r="CJ151" s="118" t="str">
        <f>IF(A151=33,X151,"")</f>
        <v/>
      </c>
      <c r="CK151" s="118"/>
      <c r="CL151" s="118" t="str">
        <f>IF(A151=33,Z151,"")</f>
        <v/>
      </c>
      <c r="CM151" s="119"/>
      <c r="DQ151" s="134" t="str">
        <f>IF(DP151&lt;&gt;"",MAX(DQ$1:DQ149)+1,"")</f>
        <v/>
      </c>
    </row>
    <row r="152" spans="1:155" s="122" customFormat="1" ht="116.25" customHeight="1" x14ac:dyDescent="0.25">
      <c r="A152" s="334"/>
      <c r="B152" s="313" t="s">
        <v>72</v>
      </c>
      <c r="C152" s="347" t="str">
        <f t="shared" si="284"/>
        <v>5 - LA PRISE EN CHARGE DU VISITEUR</v>
      </c>
      <c r="D152" s="360" t="s">
        <v>733</v>
      </c>
      <c r="E152" s="335" t="s">
        <v>78</v>
      </c>
      <c r="F152" s="313">
        <f>VLOOKUP(H152,Feuil1!A$1:B$5,2,0)</f>
        <v>0.2</v>
      </c>
      <c r="G152" s="322">
        <f>IF(H152="Information et Communication",1,IF(H152="Savoir-faire Savoir-être",2,IF(H152="Confort et hygiène",3,IF(H152="Qualité de la prestation",5,IF(H152="Développement Durable",4)))))</f>
        <v>5</v>
      </c>
      <c r="H152" s="323" t="s">
        <v>157</v>
      </c>
      <c r="I152" s="324">
        <v>200</v>
      </c>
      <c r="J152" s="663">
        <f>IF(I152&lt;&gt;"",MAX(J$1:J151)+1,"")</f>
        <v>130</v>
      </c>
      <c r="K152" s="708" t="s">
        <v>822</v>
      </c>
      <c r="L152" s="671">
        <v>3</v>
      </c>
      <c r="M152" s="672" t="str">
        <f>IF('RESULTAT GLOBAL'!D$41="NON","Non Mesuré","OUI")</f>
        <v>OUI</v>
      </c>
      <c r="N152" s="673" t="str">
        <f>IF('RESULTAT GLOBAL'!D$41="NON","Ce site ne propose pas de promenade en barque","")</f>
        <v/>
      </c>
      <c r="O152" s="697"/>
      <c r="P152" s="477"/>
      <c r="Q152" s="447" t="s">
        <v>763</v>
      </c>
      <c r="R152" s="115"/>
      <c r="S152" s="145"/>
      <c r="T152" s="116">
        <f>L152</f>
        <v>3</v>
      </c>
      <c r="U152" s="116">
        <f>IF(M152="OUI",1,IF(M152="NON",0,IF(M152="Non Mesuré","",0)))</f>
        <v>1</v>
      </c>
      <c r="V152" s="116">
        <f>IF(M152&lt;&gt;"Non Mesuré",T152*U152,"")</f>
        <v>3</v>
      </c>
      <c r="W152" s="116"/>
      <c r="X152" s="116">
        <f>IF(M152="Non Mesuré",T152,0)</f>
        <v>0</v>
      </c>
      <c r="Y152" s="116"/>
      <c r="Z152" s="116">
        <f>T152-X152</f>
        <v>3</v>
      </c>
      <c r="AA152" s="116"/>
      <c r="AB152" s="117"/>
      <c r="AC152" s="117"/>
      <c r="AD152" s="118" t="str">
        <f>IF(G152=1,V152,"")</f>
        <v/>
      </c>
      <c r="AE152" s="118"/>
      <c r="AF152" s="118" t="str">
        <f>IF(G152=1,X152,"")</f>
        <v/>
      </c>
      <c r="AG152" s="118"/>
      <c r="AH152" s="118" t="str">
        <f>IF(G152=1,Z152,"")</f>
        <v/>
      </c>
      <c r="AI152" s="119"/>
      <c r="AJ152" s="120"/>
      <c r="AK152" s="118"/>
      <c r="AL152" s="118" t="str">
        <f>IF(G152=2,V152,"")</f>
        <v/>
      </c>
      <c r="AM152" s="118"/>
      <c r="AN152" s="118" t="str">
        <f>IF(G152=2,X152,"")</f>
        <v/>
      </c>
      <c r="AO152" s="118"/>
      <c r="AP152" s="118" t="str">
        <f>IF(G152=2,Z152,"")</f>
        <v/>
      </c>
      <c r="AQ152" s="119"/>
      <c r="AR152" s="120"/>
      <c r="AS152" s="118"/>
      <c r="AT152" s="118" t="str">
        <f>IF(G152=3,V152,"")</f>
        <v/>
      </c>
      <c r="AU152" s="118"/>
      <c r="AV152" s="118" t="str">
        <f>IF(G152=3,X152,"")</f>
        <v/>
      </c>
      <c r="AW152" s="118"/>
      <c r="AX152" s="118" t="str">
        <f>IF(G152=3,Z152,"")</f>
        <v/>
      </c>
      <c r="AY152" s="119"/>
      <c r="AZ152" s="120"/>
      <c r="BA152" s="118"/>
      <c r="BB152" s="118" t="str">
        <f>IF(G152=4,V152,"")</f>
        <v/>
      </c>
      <c r="BC152" s="118"/>
      <c r="BD152" s="118" t="str">
        <f>IF(G152=4,X152,"")</f>
        <v/>
      </c>
      <c r="BE152" s="118"/>
      <c r="BF152" s="118" t="str">
        <f>IF(G152=4,Z152,"")</f>
        <v/>
      </c>
      <c r="BG152" s="119"/>
      <c r="BH152" s="120"/>
      <c r="BI152" s="116"/>
      <c r="BJ152" s="118">
        <f>IF(G152=5,V152,"")</f>
        <v>3</v>
      </c>
      <c r="BK152" s="118"/>
      <c r="BL152" s="118">
        <f>IF(G152=5,X152,"")</f>
        <v>0</v>
      </c>
      <c r="BM152" s="118"/>
      <c r="BN152" s="118">
        <f>IF(G152=5,Z152,"")</f>
        <v>3</v>
      </c>
      <c r="BO152" s="119"/>
      <c r="BP152" s="120"/>
      <c r="BQ152" s="116"/>
      <c r="BR152" s="118" t="str">
        <f>IF(A152=31,V152,"")</f>
        <v/>
      </c>
      <c r="BS152" s="118"/>
      <c r="BT152" s="118" t="str">
        <f>IF(A152=31,X152,"")</f>
        <v/>
      </c>
      <c r="BU152" s="118"/>
      <c r="BV152" s="118" t="str">
        <f>IF(A152=31,Z152,"")</f>
        <v/>
      </c>
      <c r="BW152" s="119"/>
      <c r="BX152" s="120"/>
      <c r="BY152" s="121"/>
      <c r="BZ152" s="118" t="str">
        <f>IF(A152=32,V152,"")</f>
        <v/>
      </c>
      <c r="CA152" s="118"/>
      <c r="CB152" s="118" t="str">
        <f>IF(A152=32,X152,"")</f>
        <v/>
      </c>
      <c r="CC152" s="118"/>
      <c r="CD152" s="118" t="str">
        <f>IF(A152=32,Z152,"")</f>
        <v/>
      </c>
      <c r="CE152" s="119"/>
      <c r="CF152" s="113"/>
      <c r="CG152" s="113"/>
      <c r="CH152" s="118" t="str">
        <f>IF(A152=33,V152,"")</f>
        <v/>
      </c>
      <c r="CI152" s="118"/>
      <c r="CJ152" s="118" t="str">
        <f>IF(A152=33,X152,"")</f>
        <v/>
      </c>
      <c r="CK152" s="118"/>
      <c r="CL152" s="118" t="str">
        <f>IF(A152=33,Z152,"")</f>
        <v/>
      </c>
      <c r="CM152" s="119"/>
      <c r="CN152" s="113"/>
      <c r="CO152" s="113"/>
      <c r="CP152" s="113"/>
      <c r="DQ152" s="160"/>
    </row>
    <row r="153" spans="1:155" s="139" customFormat="1" ht="49.5" customHeight="1" x14ac:dyDescent="0.25">
      <c r="A153" s="362"/>
      <c r="B153" s="313" t="s">
        <v>72</v>
      </c>
      <c r="C153" s="347" t="str">
        <f t="shared" si="284"/>
        <v>5 - LA PRISE EN CHARGE DU VISITEUR</v>
      </c>
      <c r="D153" s="360" t="s">
        <v>733</v>
      </c>
      <c r="E153" s="335" t="s">
        <v>78</v>
      </c>
      <c r="F153" s="313">
        <f>VLOOKUP(H153,Feuil1!A$1:B$5,2,0)</f>
        <v>0.2</v>
      </c>
      <c r="G153" s="322">
        <f>IF(H153="Information et Communication",1,IF(H153="Savoir-faire Savoir-être",2,IF(H153="Confort et hygiène",3,IF(H153="Qualité de la prestation",5,IF(H153="Développement Durable",4)))))</f>
        <v>5</v>
      </c>
      <c r="H153" s="323" t="s">
        <v>157</v>
      </c>
      <c r="I153" s="350">
        <v>200</v>
      </c>
      <c r="J153" s="663">
        <f>IF(I153&lt;&gt;"",MAX(J$1:J152)+1,"")</f>
        <v>131</v>
      </c>
      <c r="K153" s="416" t="s">
        <v>715</v>
      </c>
      <c r="L153" s="182">
        <v>3</v>
      </c>
      <c r="M153" s="213" t="str">
        <f>IF('RESULTAT GLOBAL'!D$41="NON","Non Mesuré","OUI")</f>
        <v>OUI</v>
      </c>
      <c r="N153" s="668" t="str">
        <f>IF('RESULTAT GLOBAL'!D$41="NON","Ce site ne propose pas de promenade en barque","")</f>
        <v/>
      </c>
      <c r="O153" s="199"/>
      <c r="P153" s="188" t="s">
        <v>637</v>
      </c>
      <c r="Q153" s="447" t="s">
        <v>763</v>
      </c>
      <c r="R153" s="115"/>
      <c r="S153" s="112"/>
      <c r="T153" s="116">
        <f>L153</f>
        <v>3</v>
      </c>
      <c r="U153" s="116">
        <f>IF(M153="OUI",1,IF(M153="NON",0,IF(M153="Non Mesuré","",0)))</f>
        <v>1</v>
      </c>
      <c r="V153" s="116">
        <f>IF(M153&lt;&gt;"Non Mesuré",T153*U153,"")</f>
        <v>3</v>
      </c>
      <c r="W153" s="116"/>
      <c r="X153" s="116">
        <f>IF(M153="Non Mesuré",T153,0)</f>
        <v>0</v>
      </c>
      <c r="Y153" s="116"/>
      <c r="Z153" s="116">
        <f>T153-X153</f>
        <v>3</v>
      </c>
      <c r="AA153" s="116"/>
      <c r="AB153" s="117"/>
      <c r="AC153" s="117"/>
      <c r="AD153" s="118" t="str">
        <f>IF(G153=1,V153,"")</f>
        <v/>
      </c>
      <c r="AE153" s="118"/>
      <c r="AF153" s="118" t="str">
        <f>IF(G153=1,X153,"")</f>
        <v/>
      </c>
      <c r="AG153" s="118"/>
      <c r="AH153" s="118" t="str">
        <f>IF(G153=1,Z153,"")</f>
        <v/>
      </c>
      <c r="AI153" s="119"/>
      <c r="AJ153" s="120"/>
      <c r="AK153" s="118"/>
      <c r="AL153" s="118" t="str">
        <f>IF(G153=2,V153,"")</f>
        <v/>
      </c>
      <c r="AM153" s="118"/>
      <c r="AN153" s="118" t="str">
        <f>IF(G153=2,X153,"")</f>
        <v/>
      </c>
      <c r="AO153" s="118"/>
      <c r="AP153" s="118" t="str">
        <f>IF(G153=2,Z153,"")</f>
        <v/>
      </c>
      <c r="AQ153" s="119"/>
      <c r="AR153" s="120"/>
      <c r="AS153" s="118"/>
      <c r="AT153" s="118" t="str">
        <f>IF(G153=3,V153,"")</f>
        <v/>
      </c>
      <c r="AU153" s="118"/>
      <c r="AV153" s="118" t="str">
        <f>IF(G153=3,X153,"")</f>
        <v/>
      </c>
      <c r="AW153" s="118"/>
      <c r="AX153" s="118" t="str">
        <f>IF(G153=3,Z153,"")</f>
        <v/>
      </c>
      <c r="AY153" s="119"/>
      <c r="AZ153" s="120"/>
      <c r="BA153" s="118"/>
      <c r="BB153" s="118" t="str">
        <f>IF(G153=4,V153,"")</f>
        <v/>
      </c>
      <c r="BC153" s="118"/>
      <c r="BD153" s="118" t="str">
        <f>IF(G153=4,X153,"")</f>
        <v/>
      </c>
      <c r="BE153" s="118"/>
      <c r="BF153" s="118" t="str">
        <f>IF(G153=4,Z153,"")</f>
        <v/>
      </c>
      <c r="BG153" s="119"/>
      <c r="BH153" s="120"/>
      <c r="BI153" s="116"/>
      <c r="BJ153" s="118">
        <f>IF(G153=5,V153,"")</f>
        <v>3</v>
      </c>
      <c r="BK153" s="118"/>
      <c r="BL153" s="118">
        <f>IF(G153=5,X153,"")</f>
        <v>0</v>
      </c>
      <c r="BM153" s="118"/>
      <c r="BN153" s="118">
        <f>IF(G153=5,Z153,"")</f>
        <v>3</v>
      </c>
      <c r="BO153" s="119"/>
      <c r="BP153" s="120"/>
      <c r="BQ153" s="116"/>
      <c r="BR153" s="118" t="str">
        <f>IF(A153=31,V153,"")</f>
        <v/>
      </c>
      <c r="BS153" s="118"/>
      <c r="BT153" s="118" t="str">
        <f>IF(A153=31,X153,"")</f>
        <v/>
      </c>
      <c r="BU153" s="118"/>
      <c r="BV153" s="118" t="str">
        <f>IF(A153=31,Z153,"")</f>
        <v/>
      </c>
      <c r="BW153" s="119"/>
      <c r="BX153" s="120"/>
      <c r="BY153" s="121"/>
      <c r="BZ153" s="118" t="str">
        <f>IF(A153=32,V153,"")</f>
        <v/>
      </c>
      <c r="CA153" s="118"/>
      <c r="CB153" s="118" t="str">
        <f>IF(A153=32,X153,"")</f>
        <v/>
      </c>
      <c r="CC153" s="118"/>
      <c r="CD153" s="118" t="str">
        <f>IF(A153=32,Z153,"")</f>
        <v/>
      </c>
      <c r="CE153" s="119"/>
      <c r="CF153" s="113"/>
      <c r="CG153" s="113"/>
      <c r="CH153" s="118" t="str">
        <f>IF(A153=33,V153,"")</f>
        <v/>
      </c>
      <c r="CI153" s="118"/>
      <c r="CJ153" s="118" t="str">
        <f>IF(A153=33,X153,"")</f>
        <v/>
      </c>
      <c r="CK153" s="118"/>
      <c r="CL153" s="118" t="str">
        <f>IF(A153=33,Z153,"")</f>
        <v/>
      </c>
      <c r="CM153" s="119"/>
      <c r="CN153" s="113"/>
      <c r="DQ153" s="124"/>
    </row>
    <row r="154" spans="1:155" s="113" customFormat="1" ht="33.75" customHeight="1" x14ac:dyDescent="0.2">
      <c r="A154" s="312"/>
      <c r="B154" s="313"/>
      <c r="C154" s="313"/>
      <c r="D154" s="313"/>
      <c r="E154" s="313"/>
      <c r="F154" s="313"/>
      <c r="G154" s="322"/>
      <c r="H154" s="318"/>
      <c r="I154" s="324"/>
      <c r="J154" s="663" t="str">
        <f>IF(I154&lt;&gt;"",MAX(J$1:J153)+1,"")</f>
        <v/>
      </c>
      <c r="K154" s="479" t="s">
        <v>676</v>
      </c>
      <c r="L154" s="480" t="s">
        <v>44</v>
      </c>
      <c r="M154" s="481" t="s">
        <v>45</v>
      </c>
      <c r="N154" s="726" t="s">
        <v>46</v>
      </c>
      <c r="O154" s="290" t="str">
        <f t="shared" ref="O154:O268" si="341">IF(ISERROR(SEARCH("Pas de NM possible",P154)),"","oui")</f>
        <v/>
      </c>
      <c r="P154" s="479" t="s">
        <v>48</v>
      </c>
      <c r="Q154" s="482" t="s">
        <v>488</v>
      </c>
      <c r="R154" s="115"/>
      <c r="S154" s="145"/>
      <c r="T154" s="263"/>
      <c r="U154" s="116"/>
      <c r="V154" s="116"/>
      <c r="W154" s="116">
        <f>SUM(V122:V153)</f>
        <v>76</v>
      </c>
      <c r="X154" s="116"/>
      <c r="Y154" s="116">
        <f>SUM(X122:X153)</f>
        <v>13</v>
      </c>
      <c r="Z154" s="116"/>
      <c r="AA154" s="116">
        <f>SUM(Z122:Z153)</f>
        <v>76</v>
      </c>
      <c r="AB154" s="117">
        <f>W154/AA154</f>
        <v>1</v>
      </c>
      <c r="AC154" s="117"/>
      <c r="AD154" s="118"/>
      <c r="AE154" s="118"/>
      <c r="AF154" s="118"/>
      <c r="AG154" s="118"/>
      <c r="AH154" s="118"/>
      <c r="AI154" s="119"/>
      <c r="AJ154" s="120"/>
      <c r="AK154" s="118"/>
      <c r="AL154" s="118"/>
      <c r="AM154" s="118"/>
      <c r="AN154" s="118"/>
      <c r="AO154" s="118"/>
      <c r="AP154" s="118"/>
      <c r="AQ154" s="119"/>
      <c r="AR154" s="120"/>
      <c r="AS154" s="118"/>
      <c r="AT154" s="118"/>
      <c r="AU154" s="118"/>
      <c r="AV154" s="118"/>
      <c r="AW154" s="118"/>
      <c r="AX154" s="118"/>
      <c r="AY154" s="119"/>
      <c r="AZ154" s="120"/>
      <c r="BA154" s="118"/>
      <c r="BB154" s="118"/>
      <c r="BC154" s="118"/>
      <c r="BD154" s="118"/>
      <c r="BE154" s="118"/>
      <c r="BF154" s="118"/>
      <c r="BG154" s="119"/>
      <c r="BH154" s="120"/>
      <c r="BI154" s="116"/>
      <c r="BJ154" s="118"/>
      <c r="BK154" s="118"/>
      <c r="BL154" s="118"/>
      <c r="BM154" s="118"/>
      <c r="BN154" s="118"/>
      <c r="BO154" s="119"/>
      <c r="BP154" s="120"/>
      <c r="BQ154" s="116"/>
      <c r="BR154" s="118" t="str">
        <f t="shared" ref="BR154:BR182" si="342">IF(A154=31,V154,"")</f>
        <v/>
      </c>
      <c r="BS154" s="118"/>
      <c r="BT154" s="118" t="str">
        <f t="shared" ref="BT154:BT182" si="343">IF(A154=31,X154,"")</f>
        <v/>
      </c>
      <c r="BU154" s="118"/>
      <c r="BV154" s="118" t="str">
        <f t="shared" ref="BV154:BV182" si="344">IF(A154=31,Z154,"")</f>
        <v/>
      </c>
      <c r="BW154" s="119"/>
      <c r="BX154" s="120"/>
      <c r="BY154" s="121"/>
      <c r="BZ154" s="118" t="str">
        <f t="shared" ref="BZ154:BZ182" si="345">IF(A154=32,V154,"")</f>
        <v/>
      </c>
      <c r="CA154" s="118"/>
      <c r="CB154" s="118" t="str">
        <f t="shared" ref="CB154:CB182" si="346">IF(A154=32,X154,"")</f>
        <v/>
      </c>
      <c r="CC154" s="118"/>
      <c r="CD154" s="118" t="str">
        <f t="shared" ref="CD154:CD182" si="347">IF(A154=32,Z154,"")</f>
        <v/>
      </c>
      <c r="CE154" s="119"/>
      <c r="CH154" s="118" t="str">
        <f t="shared" ref="CH154:CH182" si="348">IF(A154=33,V154,"")</f>
        <v/>
      </c>
      <c r="CI154" s="118"/>
      <c r="CJ154" s="118" t="str">
        <f t="shared" ref="CJ154:CJ182" si="349">IF(A154=33,X154,"")</f>
        <v/>
      </c>
      <c r="CK154" s="118"/>
      <c r="CL154" s="118" t="str">
        <f t="shared" ref="CL154:CL182" si="350">IF(A154=33,Z154,"")</f>
        <v/>
      </c>
      <c r="CM154" s="119"/>
      <c r="DQ154" s="134" t="str">
        <f>IF(I154&lt;&gt;"",MAX(J$1:J118)+1,"")</f>
        <v/>
      </c>
    </row>
    <row r="155" spans="1:155" s="132" customFormat="1" ht="18" customHeight="1" x14ac:dyDescent="0.25">
      <c r="A155" s="312"/>
      <c r="B155" s="313"/>
      <c r="C155" s="313"/>
      <c r="D155" s="313"/>
      <c r="E155" s="313"/>
      <c r="F155" s="313"/>
      <c r="G155" s="322"/>
      <c r="H155" s="323"/>
      <c r="I155" s="350"/>
      <c r="J155" s="663" t="str">
        <f>IF(I155&lt;&gt;"",MAX(J$1:J154)+1,"")</f>
        <v/>
      </c>
      <c r="K155" s="143" t="s">
        <v>224</v>
      </c>
      <c r="L155" s="143"/>
      <c r="M155" s="220"/>
      <c r="N155" s="641"/>
      <c r="O155" s="201" t="str">
        <f t="shared" si="341"/>
        <v/>
      </c>
      <c r="P155" s="125"/>
      <c r="Q155" s="453"/>
      <c r="R155" s="115"/>
      <c r="S155" s="112"/>
      <c r="T155" s="273"/>
      <c r="U155" s="126"/>
      <c r="V155" s="126"/>
      <c r="W155" s="126"/>
      <c r="X155" s="126"/>
      <c r="Y155" s="126"/>
      <c r="Z155" s="126"/>
      <c r="AA155" s="126"/>
      <c r="AB155" s="127"/>
      <c r="AC155" s="127"/>
      <c r="AD155" s="128"/>
      <c r="AE155" s="128"/>
      <c r="AF155" s="128"/>
      <c r="AG155" s="128"/>
      <c r="AH155" s="128"/>
      <c r="AI155" s="129"/>
      <c r="AJ155" s="130"/>
      <c r="AK155" s="128"/>
      <c r="AL155" s="128"/>
      <c r="AM155" s="128"/>
      <c r="AN155" s="128"/>
      <c r="AO155" s="128"/>
      <c r="AP155" s="128"/>
      <c r="AQ155" s="129"/>
      <c r="AR155" s="130"/>
      <c r="AS155" s="128"/>
      <c r="AT155" s="128"/>
      <c r="AU155" s="128"/>
      <c r="AV155" s="128"/>
      <c r="AW155" s="128"/>
      <c r="AX155" s="128"/>
      <c r="AY155" s="129"/>
      <c r="AZ155" s="130"/>
      <c r="BA155" s="128"/>
      <c r="BB155" s="128"/>
      <c r="BC155" s="128"/>
      <c r="BD155" s="128"/>
      <c r="BE155" s="128"/>
      <c r="BF155" s="128"/>
      <c r="BG155" s="129"/>
      <c r="BH155" s="130"/>
      <c r="BI155" s="126"/>
      <c r="BJ155" s="128"/>
      <c r="BK155" s="128"/>
      <c r="BL155" s="128"/>
      <c r="BM155" s="128"/>
      <c r="BN155" s="128"/>
      <c r="BO155" s="129"/>
      <c r="BP155" s="130"/>
      <c r="BQ155" s="126"/>
      <c r="BR155" s="128" t="str">
        <f t="shared" si="342"/>
        <v/>
      </c>
      <c r="BS155" s="128"/>
      <c r="BT155" s="128" t="str">
        <f t="shared" si="343"/>
        <v/>
      </c>
      <c r="BU155" s="128"/>
      <c r="BV155" s="128" t="str">
        <f t="shared" si="344"/>
        <v/>
      </c>
      <c r="BW155" s="129"/>
      <c r="BX155" s="130"/>
      <c r="BY155" s="131"/>
      <c r="BZ155" s="128" t="str">
        <f t="shared" si="345"/>
        <v/>
      </c>
      <c r="CA155" s="128"/>
      <c r="CB155" s="128" t="str">
        <f t="shared" si="346"/>
        <v/>
      </c>
      <c r="CC155" s="128"/>
      <c r="CD155" s="128" t="str">
        <f t="shared" si="347"/>
        <v/>
      </c>
      <c r="CE155" s="129"/>
      <c r="CH155" s="128" t="str">
        <f t="shared" si="348"/>
        <v/>
      </c>
      <c r="CI155" s="128"/>
      <c r="CJ155" s="128" t="str">
        <f t="shared" si="349"/>
        <v/>
      </c>
      <c r="CK155" s="128"/>
      <c r="CL155" s="128" t="str">
        <f t="shared" si="350"/>
        <v/>
      </c>
      <c r="CM155" s="129"/>
      <c r="DQ155" s="124" t="str">
        <f>IF(I155&lt;&gt;"",MAX(J$1:J154)+1,"")</f>
        <v/>
      </c>
    </row>
    <row r="156" spans="1:155" s="113" customFormat="1" ht="45.75" customHeight="1" x14ac:dyDescent="0.25">
      <c r="A156" s="312">
        <v>31</v>
      </c>
      <c r="B156" s="313" t="s">
        <v>72</v>
      </c>
      <c r="C156" s="352" t="str">
        <f t="shared" ref="C156:C186" si="351">$K$154</f>
        <v>6 - LA VISITE LIBRE</v>
      </c>
      <c r="D156" s="351" t="s">
        <v>224</v>
      </c>
      <c r="E156" s="313"/>
      <c r="F156" s="313">
        <f>VLOOKUP(H156,Feuil1!A$1:B$5,2,0)</f>
        <v>0.25</v>
      </c>
      <c r="G156" s="322">
        <f t="shared" ref="G156:G269" si="352">IF(H156="Information et Communication",1,IF(H156="Savoir-faire Savoir-être",2,IF(H156="Confort et hygiène",3,IF(H156="Qualité de la prestation",5,IF(H156="Développement Durable",4)))))</f>
        <v>3</v>
      </c>
      <c r="H156" s="323" t="s">
        <v>154</v>
      </c>
      <c r="I156" s="324">
        <v>39</v>
      </c>
      <c r="J156" s="663">
        <f>IF(I156&lt;&gt;"",MAX(J$1:J155)+1,"")</f>
        <v>132</v>
      </c>
      <c r="K156" s="401" t="s">
        <v>828</v>
      </c>
      <c r="L156" s="402">
        <v>3</v>
      </c>
      <c r="M156" s="403" t="s">
        <v>87</v>
      </c>
      <c r="N156" s="679"/>
      <c r="O156" s="404" t="str">
        <f t="shared" si="341"/>
        <v/>
      </c>
      <c r="P156" s="401"/>
      <c r="Q156" s="446" t="s">
        <v>763</v>
      </c>
      <c r="R156" s="115"/>
      <c r="S156" s="145"/>
      <c r="T156" s="263">
        <f t="shared" ref="T156:T160" si="353">L156</f>
        <v>3</v>
      </c>
      <c r="U156" s="116">
        <f t="shared" ref="U156:U160" si="354">IF(M156="Très Satisfaisant",1,IF(M156="Satisfaisant",0.75,IF(M156="Insatisfaisant",0.25,IF(M156="Très Insatisfaisant",0,IF(M156="Non Mesuré","",0)))))</f>
        <v>1</v>
      </c>
      <c r="V156" s="116">
        <f t="shared" ref="V156:V160" si="355">IF(M156&lt;&gt;"Non Mesuré",T156*U156,"")</f>
        <v>3</v>
      </c>
      <c r="W156" s="116"/>
      <c r="X156" s="116">
        <f t="shared" ref="X156:X160" si="356">IF(M156="Non Mesuré",T156,0)</f>
        <v>0</v>
      </c>
      <c r="Y156" s="116"/>
      <c r="Z156" s="116">
        <f t="shared" ref="Z156:Z160" si="357">T156-X156</f>
        <v>3</v>
      </c>
      <c r="AA156" s="116"/>
      <c r="AB156" s="117"/>
      <c r="AC156" s="117"/>
      <c r="AD156" s="118" t="str">
        <f t="shared" ref="AD156:AD168" si="358">IF(G156=1,V156,"")</f>
        <v/>
      </c>
      <c r="AE156" s="118"/>
      <c r="AF156" s="118" t="str">
        <f t="shared" ref="AF156:AF168" si="359">IF(G156=1,X156,"")</f>
        <v/>
      </c>
      <c r="AG156" s="118"/>
      <c r="AH156" s="118" t="str">
        <f t="shared" ref="AH156:AH168" si="360">IF(G156=1,Z156,"")</f>
        <v/>
      </c>
      <c r="AI156" s="119"/>
      <c r="AJ156" s="120"/>
      <c r="AK156" s="118"/>
      <c r="AL156" s="118" t="str">
        <f t="shared" ref="AL156:AL168" si="361">IF(G156=2,V156,"")</f>
        <v/>
      </c>
      <c r="AM156" s="118"/>
      <c r="AN156" s="118" t="str">
        <f t="shared" ref="AN156:AN168" si="362">IF(G156=2,X156,"")</f>
        <v/>
      </c>
      <c r="AO156" s="118"/>
      <c r="AP156" s="118" t="str">
        <f t="shared" ref="AP156:AP168" si="363">IF(G156=2,Z156,"")</f>
        <v/>
      </c>
      <c r="AQ156" s="119"/>
      <c r="AR156" s="120"/>
      <c r="AS156" s="118"/>
      <c r="AT156" s="118">
        <f t="shared" ref="AT156:AT168" si="364">IF(G156=3,V156,"")</f>
        <v>3</v>
      </c>
      <c r="AU156" s="118"/>
      <c r="AV156" s="118">
        <f t="shared" ref="AV156:AV168" si="365">IF(G156=3,X156,"")</f>
        <v>0</v>
      </c>
      <c r="AW156" s="118"/>
      <c r="AX156" s="118">
        <f t="shared" ref="AX156:AX168" si="366">IF(G156=3,Z156,"")</f>
        <v>3</v>
      </c>
      <c r="AY156" s="119"/>
      <c r="AZ156" s="120"/>
      <c r="BA156" s="118"/>
      <c r="BB156" s="118" t="str">
        <f t="shared" ref="BB156:BB168" si="367">IF(G156=4,V156,"")</f>
        <v/>
      </c>
      <c r="BC156" s="118"/>
      <c r="BD156" s="118" t="str">
        <f t="shared" ref="BD156:BD168" si="368">IF(G156=4,X156,"")</f>
        <v/>
      </c>
      <c r="BE156" s="118"/>
      <c r="BF156" s="118" t="str">
        <f t="shared" ref="BF156:BF168" si="369">IF(G156=4,Z156,"")</f>
        <v/>
      </c>
      <c r="BG156" s="119"/>
      <c r="BH156" s="120"/>
      <c r="BI156" s="116"/>
      <c r="BJ156" s="118" t="str">
        <f t="shared" ref="BJ156:BJ168" si="370">IF(G156=5,V156,"")</f>
        <v/>
      </c>
      <c r="BK156" s="118"/>
      <c r="BL156" s="118" t="str">
        <f t="shared" ref="BL156:BL168" si="371">IF(G156=5,X156,"")</f>
        <v/>
      </c>
      <c r="BM156" s="118"/>
      <c r="BN156" s="118" t="str">
        <f t="shared" ref="BN156:BN168" si="372">IF(G156=5,Z156,"")</f>
        <v/>
      </c>
      <c r="BO156" s="119"/>
      <c r="BP156" s="120"/>
      <c r="BQ156" s="116"/>
      <c r="BR156" s="118">
        <f t="shared" si="342"/>
        <v>3</v>
      </c>
      <c r="BS156" s="118"/>
      <c r="BT156" s="118">
        <f t="shared" si="343"/>
        <v>0</v>
      </c>
      <c r="BU156" s="118"/>
      <c r="BV156" s="118">
        <f t="shared" si="344"/>
        <v>3</v>
      </c>
      <c r="BW156" s="119"/>
      <c r="BX156" s="120"/>
      <c r="BY156" s="121"/>
      <c r="BZ156" s="118" t="str">
        <f t="shared" si="345"/>
        <v/>
      </c>
      <c r="CA156" s="118"/>
      <c r="CB156" s="118" t="str">
        <f t="shared" si="346"/>
        <v/>
      </c>
      <c r="CC156" s="118"/>
      <c r="CD156" s="118" t="str">
        <f t="shared" si="347"/>
        <v/>
      </c>
      <c r="CE156" s="119"/>
      <c r="CH156" s="118" t="str">
        <f t="shared" si="348"/>
        <v/>
      </c>
      <c r="CI156" s="118"/>
      <c r="CJ156" s="118" t="str">
        <f t="shared" si="349"/>
        <v/>
      </c>
      <c r="CK156" s="118"/>
      <c r="CL156" s="118" t="str">
        <f t="shared" si="350"/>
        <v/>
      </c>
      <c r="CM156" s="119"/>
      <c r="DQ156" s="134">
        <f>IF(I156&lt;&gt;"",MAX(J$1:J155)+1,"")</f>
        <v>132</v>
      </c>
    </row>
    <row r="157" spans="1:155" s="113" customFormat="1" ht="56.25" customHeight="1" x14ac:dyDescent="0.25">
      <c r="A157" s="312">
        <v>32</v>
      </c>
      <c r="B157" s="313" t="s">
        <v>84</v>
      </c>
      <c r="C157" s="352" t="str">
        <f t="shared" si="351"/>
        <v>6 - LA VISITE LIBRE</v>
      </c>
      <c r="D157" s="351" t="s">
        <v>224</v>
      </c>
      <c r="E157" s="313"/>
      <c r="F157" s="313">
        <f>VLOOKUP(H157,Feuil1!A$1:B$5,2,0)</f>
        <v>0.25</v>
      </c>
      <c r="G157" s="322">
        <f t="shared" si="352"/>
        <v>3</v>
      </c>
      <c r="H157" s="323" t="s">
        <v>154</v>
      </c>
      <c r="I157" s="324">
        <v>39</v>
      </c>
      <c r="J157" s="663">
        <f>IF(I157&lt;&gt;"",MAX(J$1:J156)+1,"")</f>
        <v>133</v>
      </c>
      <c r="K157" s="183" t="s">
        <v>829</v>
      </c>
      <c r="L157" s="182">
        <v>3</v>
      </c>
      <c r="M157" s="213" t="s">
        <v>87</v>
      </c>
      <c r="N157" s="668"/>
      <c r="O157" s="199" t="str">
        <f t="shared" si="341"/>
        <v/>
      </c>
      <c r="P157" s="183"/>
      <c r="Q157" s="447" t="s">
        <v>763</v>
      </c>
      <c r="R157" s="115"/>
      <c r="S157" s="145"/>
      <c r="T157" s="263">
        <f t="shared" si="353"/>
        <v>3</v>
      </c>
      <c r="U157" s="116">
        <f t="shared" si="354"/>
        <v>1</v>
      </c>
      <c r="V157" s="116">
        <f t="shared" si="355"/>
        <v>3</v>
      </c>
      <c r="W157" s="116"/>
      <c r="X157" s="116">
        <f t="shared" si="356"/>
        <v>0</v>
      </c>
      <c r="Y157" s="116"/>
      <c r="Z157" s="116">
        <f t="shared" si="357"/>
        <v>3</v>
      </c>
      <c r="AA157" s="116"/>
      <c r="AB157" s="117"/>
      <c r="AC157" s="117"/>
      <c r="AD157" s="118" t="str">
        <f t="shared" si="358"/>
        <v/>
      </c>
      <c r="AE157" s="118"/>
      <c r="AF157" s="118" t="str">
        <f t="shared" si="359"/>
        <v/>
      </c>
      <c r="AG157" s="118"/>
      <c r="AH157" s="118" t="str">
        <f t="shared" si="360"/>
        <v/>
      </c>
      <c r="AI157" s="119"/>
      <c r="AJ157" s="120"/>
      <c r="AK157" s="118"/>
      <c r="AL157" s="118" t="str">
        <f t="shared" si="361"/>
        <v/>
      </c>
      <c r="AM157" s="118"/>
      <c r="AN157" s="118" t="str">
        <f t="shared" si="362"/>
        <v/>
      </c>
      <c r="AO157" s="118"/>
      <c r="AP157" s="118" t="str">
        <f t="shared" si="363"/>
        <v/>
      </c>
      <c r="AQ157" s="119"/>
      <c r="AR157" s="120"/>
      <c r="AS157" s="118"/>
      <c r="AT157" s="118">
        <f t="shared" si="364"/>
        <v>3</v>
      </c>
      <c r="AU157" s="118"/>
      <c r="AV157" s="118">
        <f t="shared" si="365"/>
        <v>0</v>
      </c>
      <c r="AW157" s="118"/>
      <c r="AX157" s="118">
        <f t="shared" si="366"/>
        <v>3</v>
      </c>
      <c r="AY157" s="119"/>
      <c r="AZ157" s="120"/>
      <c r="BA157" s="118"/>
      <c r="BB157" s="118" t="str">
        <f t="shared" si="367"/>
        <v/>
      </c>
      <c r="BC157" s="118"/>
      <c r="BD157" s="118" t="str">
        <f t="shared" si="368"/>
        <v/>
      </c>
      <c r="BE157" s="118"/>
      <c r="BF157" s="118" t="str">
        <f t="shared" si="369"/>
        <v/>
      </c>
      <c r="BG157" s="119"/>
      <c r="BH157" s="120"/>
      <c r="BI157" s="116"/>
      <c r="BJ157" s="118" t="str">
        <f t="shared" si="370"/>
        <v/>
      </c>
      <c r="BK157" s="118"/>
      <c r="BL157" s="118" t="str">
        <f t="shared" si="371"/>
        <v/>
      </c>
      <c r="BM157" s="118"/>
      <c r="BN157" s="118" t="str">
        <f t="shared" si="372"/>
        <v/>
      </c>
      <c r="BO157" s="119"/>
      <c r="BP157" s="120"/>
      <c r="BQ157" s="116"/>
      <c r="BR157" s="118" t="str">
        <f t="shared" si="342"/>
        <v/>
      </c>
      <c r="BS157" s="118"/>
      <c r="BT157" s="118" t="str">
        <f t="shared" si="343"/>
        <v/>
      </c>
      <c r="BU157" s="118"/>
      <c r="BV157" s="118" t="str">
        <f t="shared" si="344"/>
        <v/>
      </c>
      <c r="BW157" s="119"/>
      <c r="BX157" s="120"/>
      <c r="BY157" s="121"/>
      <c r="BZ157" s="118">
        <f t="shared" si="345"/>
        <v>3</v>
      </c>
      <c r="CA157" s="118"/>
      <c r="CB157" s="118">
        <f t="shared" si="346"/>
        <v>0</v>
      </c>
      <c r="CC157" s="118"/>
      <c r="CD157" s="118">
        <f t="shared" si="347"/>
        <v>3</v>
      </c>
      <c r="CE157" s="119"/>
      <c r="CH157" s="118" t="str">
        <f t="shared" si="348"/>
        <v/>
      </c>
      <c r="CI157" s="118"/>
      <c r="CJ157" s="118" t="str">
        <f t="shared" si="349"/>
        <v/>
      </c>
      <c r="CK157" s="118"/>
      <c r="CL157" s="118" t="str">
        <f t="shared" si="350"/>
        <v/>
      </c>
      <c r="CM157" s="119"/>
      <c r="DQ157" s="134">
        <f>IF(I157&lt;&gt;"",MAX(J$1:J156)+1,"")</f>
        <v>133</v>
      </c>
    </row>
    <row r="158" spans="1:155" s="113" customFormat="1" ht="48" customHeight="1" x14ac:dyDescent="0.25">
      <c r="A158" s="312">
        <v>33</v>
      </c>
      <c r="B158" s="313" t="s">
        <v>72</v>
      </c>
      <c r="C158" s="352" t="str">
        <f t="shared" si="351"/>
        <v>6 - LA VISITE LIBRE</v>
      </c>
      <c r="D158" s="351" t="s">
        <v>224</v>
      </c>
      <c r="E158" s="313"/>
      <c r="F158" s="313">
        <f>VLOOKUP(H158,Feuil1!A$1:B$5,2,0)</f>
        <v>0.25</v>
      </c>
      <c r="G158" s="322">
        <f t="shared" ref="G158" si="373">IF(H158="Information et Communication",1,IF(H158="Savoir-faire Savoir-être",2,IF(H158="Confort et hygiène",3,IF(H158="Qualité de la prestation",5,IF(H158="Développement Durable",4)))))</f>
        <v>3</v>
      </c>
      <c r="H158" s="323" t="s">
        <v>154</v>
      </c>
      <c r="I158" s="324">
        <v>29</v>
      </c>
      <c r="J158" s="663">
        <f>IF(I158&lt;&gt;"",MAX(J$1:J157)+1,"")</f>
        <v>134</v>
      </c>
      <c r="K158" s="183" t="s">
        <v>830</v>
      </c>
      <c r="L158" s="182">
        <v>3</v>
      </c>
      <c r="M158" s="213" t="s">
        <v>0</v>
      </c>
      <c r="N158" s="668"/>
      <c r="O158" s="199" t="str">
        <f t="shared" ref="O158" si="374">IF(ISERROR(SEARCH("Pas de NM possible",P158)),"","oui")</f>
        <v/>
      </c>
      <c r="P158" s="188"/>
      <c r="Q158" s="447" t="s">
        <v>763</v>
      </c>
      <c r="R158" s="115"/>
      <c r="S158" s="145"/>
      <c r="T158" s="116">
        <f t="shared" si="353"/>
        <v>3</v>
      </c>
      <c r="U158" s="116">
        <f t="shared" ref="U158" si="375">IF(M158="OUI",1,IF(M158="NON",0,IF(M158="Non Mesuré","",0)))</f>
        <v>1</v>
      </c>
      <c r="V158" s="116">
        <f t="shared" si="355"/>
        <v>3</v>
      </c>
      <c r="W158" s="116"/>
      <c r="X158" s="116">
        <f t="shared" si="356"/>
        <v>0</v>
      </c>
      <c r="Y158" s="116"/>
      <c r="Z158" s="116">
        <f t="shared" si="357"/>
        <v>3</v>
      </c>
      <c r="AA158" s="116"/>
      <c r="AB158" s="117"/>
      <c r="AC158" s="117"/>
      <c r="AD158" s="118" t="str">
        <f t="shared" ref="AD158" si="376">IF(G158=1,V158,"")</f>
        <v/>
      </c>
      <c r="AE158" s="118"/>
      <c r="AF158" s="118" t="str">
        <f t="shared" ref="AF158" si="377">IF(G158=1,X158,"")</f>
        <v/>
      </c>
      <c r="AG158" s="118"/>
      <c r="AH158" s="118" t="str">
        <f t="shared" ref="AH158" si="378">IF(G158=1,Z158,"")</f>
        <v/>
      </c>
      <c r="AI158" s="119"/>
      <c r="AJ158" s="120"/>
      <c r="AK158" s="118"/>
      <c r="AL158" s="118" t="str">
        <f t="shared" ref="AL158" si="379">IF(G158=2,V158,"")</f>
        <v/>
      </c>
      <c r="AM158" s="118"/>
      <c r="AN158" s="118" t="str">
        <f t="shared" ref="AN158" si="380">IF(G158=2,X158,"")</f>
        <v/>
      </c>
      <c r="AO158" s="118"/>
      <c r="AP158" s="118" t="str">
        <f t="shared" ref="AP158" si="381">IF(G158=2,Z158,"")</f>
        <v/>
      </c>
      <c r="AQ158" s="119"/>
      <c r="AR158" s="120"/>
      <c r="AS158" s="118"/>
      <c r="AT158" s="118">
        <f t="shared" ref="AT158" si="382">IF(G158=3,V158,"")</f>
        <v>3</v>
      </c>
      <c r="AU158" s="118"/>
      <c r="AV158" s="118">
        <f t="shared" ref="AV158" si="383">IF(G158=3,X158,"")</f>
        <v>0</v>
      </c>
      <c r="AW158" s="118"/>
      <c r="AX158" s="118">
        <f t="shared" ref="AX158" si="384">IF(G158=3,Z158,"")</f>
        <v>3</v>
      </c>
      <c r="AY158" s="119"/>
      <c r="AZ158" s="120"/>
      <c r="BA158" s="118"/>
      <c r="BB158" s="118" t="str">
        <f t="shared" ref="BB158" si="385">IF(G158=4,V158,"")</f>
        <v/>
      </c>
      <c r="BC158" s="118"/>
      <c r="BD158" s="118" t="str">
        <f t="shared" ref="BD158" si="386">IF(G158=4,X158,"")</f>
        <v/>
      </c>
      <c r="BE158" s="118"/>
      <c r="BF158" s="118" t="str">
        <f t="shared" ref="BF158" si="387">IF(G158=4,Z158,"")</f>
        <v/>
      </c>
      <c r="BG158" s="119"/>
      <c r="BH158" s="120"/>
      <c r="BI158" s="116"/>
      <c r="BJ158" s="118" t="str">
        <f t="shared" ref="BJ158" si="388">IF(G158=5,V158,"")</f>
        <v/>
      </c>
      <c r="BK158" s="118"/>
      <c r="BL158" s="118" t="str">
        <f t="shared" ref="BL158" si="389">IF(G158=5,X158,"")</f>
        <v/>
      </c>
      <c r="BM158" s="118"/>
      <c r="BN158" s="118" t="str">
        <f t="shared" ref="BN158" si="390">IF(G158=5,Z158,"")</f>
        <v/>
      </c>
      <c r="BO158" s="119"/>
      <c r="BP158" s="120"/>
      <c r="BQ158" s="116"/>
      <c r="BR158" s="118" t="str">
        <f t="shared" ref="BR158" si="391">IF(A158=31,V158,"")</f>
        <v/>
      </c>
      <c r="BS158" s="118"/>
      <c r="BT158" s="118" t="str">
        <f t="shared" ref="BT158" si="392">IF(A158=31,X158,"")</f>
        <v/>
      </c>
      <c r="BU158" s="118"/>
      <c r="BV158" s="118" t="str">
        <f t="shared" ref="BV158" si="393">IF(A158=31,Z158,"")</f>
        <v/>
      </c>
      <c r="BW158" s="119"/>
      <c r="BX158" s="120"/>
      <c r="BY158" s="121"/>
      <c r="BZ158" s="118" t="str">
        <f t="shared" ref="BZ158" si="394">IF(A158=32,V158,"")</f>
        <v/>
      </c>
      <c r="CA158" s="118"/>
      <c r="CB158" s="118" t="str">
        <f t="shared" ref="CB158" si="395">IF(A158=32,X158,"")</f>
        <v/>
      </c>
      <c r="CC158" s="118"/>
      <c r="CD158" s="118" t="str">
        <f t="shared" ref="CD158" si="396">IF(A158=32,Z158,"")</f>
        <v/>
      </c>
      <c r="CE158" s="119"/>
      <c r="CH158" s="118">
        <f t="shared" ref="CH158" si="397">IF(A158=33,V158,"")</f>
        <v>3</v>
      </c>
      <c r="CI158" s="118"/>
      <c r="CJ158" s="118">
        <f t="shared" ref="CJ158" si="398">IF(A158=33,X158,"")</f>
        <v>0</v>
      </c>
      <c r="CK158" s="118"/>
      <c r="CL158" s="118">
        <f t="shared" ref="CL158" si="399">IF(A158=33,Z158,"")</f>
        <v>3</v>
      </c>
      <c r="CM158" s="119"/>
      <c r="DQ158" s="134">
        <f>IF(I158&lt;&gt;"",MAX(J$1:J154)+1,"")</f>
        <v>132</v>
      </c>
    </row>
    <row r="159" spans="1:155" s="123" customFormat="1" ht="18" customHeight="1" x14ac:dyDescent="0.25">
      <c r="A159" s="364">
        <v>31</v>
      </c>
      <c r="B159" s="365" t="s">
        <v>72</v>
      </c>
      <c r="C159" s="352" t="str">
        <f t="shared" si="351"/>
        <v>6 - LA VISITE LIBRE</v>
      </c>
      <c r="D159" s="351" t="s">
        <v>224</v>
      </c>
      <c r="E159" s="365"/>
      <c r="F159" s="365">
        <f>VLOOKUP(H159,Feuil1!A$1:B$5,2,0)</f>
        <v>0.25</v>
      </c>
      <c r="G159" s="322">
        <f t="shared" si="352"/>
        <v>3</v>
      </c>
      <c r="H159" s="323" t="s">
        <v>154</v>
      </c>
      <c r="I159" s="324">
        <v>39</v>
      </c>
      <c r="J159" s="663">
        <f>IF(I159&lt;&gt;"",MAX(J$1:J158)+1,"")</f>
        <v>135</v>
      </c>
      <c r="K159" s="188" t="s">
        <v>812</v>
      </c>
      <c r="L159" s="182">
        <v>3</v>
      </c>
      <c r="M159" s="213" t="s">
        <v>87</v>
      </c>
      <c r="N159" s="668"/>
      <c r="O159" s="199" t="str">
        <f t="shared" si="341"/>
        <v/>
      </c>
      <c r="P159" s="183"/>
      <c r="Q159" s="447" t="s">
        <v>763</v>
      </c>
      <c r="R159" s="115"/>
      <c r="S159" s="145"/>
      <c r="T159" s="263">
        <f t="shared" si="353"/>
        <v>3</v>
      </c>
      <c r="U159" s="116">
        <f t="shared" si="354"/>
        <v>1</v>
      </c>
      <c r="V159" s="116">
        <f t="shared" si="355"/>
        <v>3</v>
      </c>
      <c r="W159" s="116"/>
      <c r="X159" s="116">
        <f t="shared" si="356"/>
        <v>0</v>
      </c>
      <c r="Y159" s="116"/>
      <c r="Z159" s="116">
        <f t="shared" si="357"/>
        <v>3</v>
      </c>
      <c r="AA159" s="116"/>
      <c r="AB159" s="117"/>
      <c r="AC159" s="117"/>
      <c r="AD159" s="118" t="str">
        <f t="shared" si="358"/>
        <v/>
      </c>
      <c r="AE159" s="118"/>
      <c r="AF159" s="118" t="str">
        <f t="shared" si="359"/>
        <v/>
      </c>
      <c r="AG159" s="118"/>
      <c r="AH159" s="118" t="str">
        <f t="shared" si="360"/>
        <v/>
      </c>
      <c r="AI159" s="119"/>
      <c r="AJ159" s="120"/>
      <c r="AK159" s="118"/>
      <c r="AL159" s="118" t="str">
        <f t="shared" si="361"/>
        <v/>
      </c>
      <c r="AM159" s="118"/>
      <c r="AN159" s="118" t="str">
        <f t="shared" si="362"/>
        <v/>
      </c>
      <c r="AO159" s="118"/>
      <c r="AP159" s="118" t="str">
        <f t="shared" si="363"/>
        <v/>
      </c>
      <c r="AQ159" s="119"/>
      <c r="AR159" s="120"/>
      <c r="AS159" s="118"/>
      <c r="AT159" s="118">
        <f t="shared" si="364"/>
        <v>3</v>
      </c>
      <c r="AU159" s="118"/>
      <c r="AV159" s="118">
        <f t="shared" si="365"/>
        <v>0</v>
      </c>
      <c r="AW159" s="118"/>
      <c r="AX159" s="118">
        <f t="shared" si="366"/>
        <v>3</v>
      </c>
      <c r="AY159" s="119"/>
      <c r="AZ159" s="120"/>
      <c r="BA159" s="118"/>
      <c r="BB159" s="118" t="str">
        <f t="shared" si="367"/>
        <v/>
      </c>
      <c r="BC159" s="118"/>
      <c r="BD159" s="118" t="str">
        <f t="shared" si="368"/>
        <v/>
      </c>
      <c r="BE159" s="118"/>
      <c r="BF159" s="118" t="str">
        <f t="shared" si="369"/>
        <v/>
      </c>
      <c r="BG159" s="119"/>
      <c r="BH159" s="120"/>
      <c r="BI159" s="116"/>
      <c r="BJ159" s="118" t="str">
        <f t="shared" si="370"/>
        <v/>
      </c>
      <c r="BK159" s="118"/>
      <c r="BL159" s="118" t="str">
        <f t="shared" si="371"/>
        <v/>
      </c>
      <c r="BM159" s="118"/>
      <c r="BN159" s="118" t="str">
        <f t="shared" si="372"/>
        <v/>
      </c>
      <c r="BO159" s="119"/>
      <c r="BP159" s="120"/>
      <c r="BQ159" s="116"/>
      <c r="BR159" s="118">
        <f t="shared" si="342"/>
        <v>3</v>
      </c>
      <c r="BS159" s="118"/>
      <c r="BT159" s="118">
        <f t="shared" si="343"/>
        <v>0</v>
      </c>
      <c r="BU159" s="118"/>
      <c r="BV159" s="118">
        <f t="shared" si="344"/>
        <v>3</v>
      </c>
      <c r="BW159" s="119"/>
      <c r="BX159" s="120"/>
      <c r="BY159" s="121"/>
      <c r="BZ159" s="118" t="str">
        <f t="shared" si="345"/>
        <v/>
      </c>
      <c r="CA159" s="118"/>
      <c r="CB159" s="118" t="str">
        <f t="shared" si="346"/>
        <v/>
      </c>
      <c r="CC159" s="118"/>
      <c r="CD159" s="118" t="str">
        <f t="shared" si="347"/>
        <v/>
      </c>
      <c r="CE159" s="119"/>
      <c r="CF159" s="113"/>
      <c r="CG159" s="113"/>
      <c r="CH159" s="118" t="str">
        <f t="shared" si="348"/>
        <v/>
      </c>
      <c r="CI159" s="118"/>
      <c r="CJ159" s="118" t="str">
        <f t="shared" si="349"/>
        <v/>
      </c>
      <c r="CK159" s="118"/>
      <c r="CL159" s="118" t="str">
        <f t="shared" si="350"/>
        <v/>
      </c>
      <c r="CM159" s="119"/>
      <c r="CN159" s="113"/>
      <c r="DQ159" s="151">
        <f>IF(I159&lt;&gt;"",MAX(J$1:J157)+1,"")</f>
        <v>134</v>
      </c>
    </row>
    <row r="160" spans="1:155" s="123" customFormat="1" ht="19.5" customHeight="1" x14ac:dyDescent="0.25">
      <c r="A160" s="364">
        <v>32</v>
      </c>
      <c r="B160" s="365" t="s">
        <v>84</v>
      </c>
      <c r="C160" s="352" t="str">
        <f t="shared" si="351"/>
        <v>6 - LA VISITE LIBRE</v>
      </c>
      <c r="D160" s="351" t="s">
        <v>224</v>
      </c>
      <c r="E160" s="365"/>
      <c r="F160" s="365">
        <f>VLOOKUP(H160,Feuil1!A$1:B$5,2,0)</f>
        <v>0.25</v>
      </c>
      <c r="G160" s="322">
        <f t="shared" si="352"/>
        <v>3</v>
      </c>
      <c r="H160" s="323" t="s">
        <v>154</v>
      </c>
      <c r="I160" s="324">
        <v>39</v>
      </c>
      <c r="J160" s="663">
        <f>IF(I160&lt;&gt;"",MAX(J$1:J159)+1,"")</f>
        <v>136</v>
      </c>
      <c r="K160" s="417" t="s">
        <v>813</v>
      </c>
      <c r="L160" s="182">
        <v>3</v>
      </c>
      <c r="M160" s="213" t="s">
        <v>87</v>
      </c>
      <c r="N160" s="668"/>
      <c r="O160" s="199" t="str">
        <f t="shared" si="341"/>
        <v/>
      </c>
      <c r="P160" s="183"/>
      <c r="Q160" s="447" t="s">
        <v>763</v>
      </c>
      <c r="R160" s="115"/>
      <c r="S160" s="145"/>
      <c r="T160" s="263">
        <f t="shared" si="353"/>
        <v>3</v>
      </c>
      <c r="U160" s="116">
        <f t="shared" si="354"/>
        <v>1</v>
      </c>
      <c r="V160" s="116">
        <f t="shared" si="355"/>
        <v>3</v>
      </c>
      <c r="W160" s="116"/>
      <c r="X160" s="116">
        <f t="shared" si="356"/>
        <v>0</v>
      </c>
      <c r="Y160" s="116"/>
      <c r="Z160" s="116">
        <f t="shared" si="357"/>
        <v>3</v>
      </c>
      <c r="AA160" s="116"/>
      <c r="AB160" s="117"/>
      <c r="AC160" s="117"/>
      <c r="AD160" s="118" t="str">
        <f t="shared" si="358"/>
        <v/>
      </c>
      <c r="AE160" s="118"/>
      <c r="AF160" s="118" t="str">
        <f t="shared" si="359"/>
        <v/>
      </c>
      <c r="AG160" s="118"/>
      <c r="AH160" s="118" t="str">
        <f t="shared" si="360"/>
        <v/>
      </c>
      <c r="AI160" s="119"/>
      <c r="AJ160" s="120"/>
      <c r="AK160" s="118"/>
      <c r="AL160" s="118" t="str">
        <f t="shared" si="361"/>
        <v/>
      </c>
      <c r="AM160" s="118"/>
      <c r="AN160" s="118" t="str">
        <f t="shared" si="362"/>
        <v/>
      </c>
      <c r="AO160" s="118"/>
      <c r="AP160" s="118" t="str">
        <f t="shared" si="363"/>
        <v/>
      </c>
      <c r="AQ160" s="119"/>
      <c r="AR160" s="120"/>
      <c r="AS160" s="118"/>
      <c r="AT160" s="118">
        <f t="shared" si="364"/>
        <v>3</v>
      </c>
      <c r="AU160" s="118"/>
      <c r="AV160" s="118">
        <f t="shared" si="365"/>
        <v>0</v>
      </c>
      <c r="AW160" s="118"/>
      <c r="AX160" s="118">
        <f t="shared" si="366"/>
        <v>3</v>
      </c>
      <c r="AY160" s="119"/>
      <c r="AZ160" s="120"/>
      <c r="BA160" s="118"/>
      <c r="BB160" s="118" t="str">
        <f t="shared" si="367"/>
        <v/>
      </c>
      <c r="BC160" s="118"/>
      <c r="BD160" s="118" t="str">
        <f t="shared" si="368"/>
        <v/>
      </c>
      <c r="BE160" s="118"/>
      <c r="BF160" s="118" t="str">
        <f t="shared" si="369"/>
        <v/>
      </c>
      <c r="BG160" s="119"/>
      <c r="BH160" s="120"/>
      <c r="BI160" s="116"/>
      <c r="BJ160" s="118" t="str">
        <f t="shared" si="370"/>
        <v/>
      </c>
      <c r="BK160" s="118"/>
      <c r="BL160" s="118" t="str">
        <f t="shared" si="371"/>
        <v/>
      </c>
      <c r="BM160" s="118"/>
      <c r="BN160" s="118" t="str">
        <f t="shared" si="372"/>
        <v/>
      </c>
      <c r="BO160" s="119"/>
      <c r="BP160" s="120"/>
      <c r="BQ160" s="116"/>
      <c r="BR160" s="118" t="str">
        <f t="shared" si="342"/>
        <v/>
      </c>
      <c r="BS160" s="118"/>
      <c r="BT160" s="118" t="str">
        <f t="shared" si="343"/>
        <v/>
      </c>
      <c r="BU160" s="118"/>
      <c r="BV160" s="118" t="str">
        <f t="shared" si="344"/>
        <v/>
      </c>
      <c r="BW160" s="119"/>
      <c r="BX160" s="120"/>
      <c r="BY160" s="121"/>
      <c r="BZ160" s="118">
        <f t="shared" si="345"/>
        <v>3</v>
      </c>
      <c r="CA160" s="118"/>
      <c r="CB160" s="118">
        <f t="shared" si="346"/>
        <v>0</v>
      </c>
      <c r="CC160" s="118"/>
      <c r="CD160" s="118">
        <f t="shared" si="347"/>
        <v>3</v>
      </c>
      <c r="CE160" s="119"/>
      <c r="CF160" s="113"/>
      <c r="CG160" s="113"/>
      <c r="CH160" s="118" t="str">
        <f t="shared" si="348"/>
        <v/>
      </c>
      <c r="CI160" s="118"/>
      <c r="CJ160" s="118" t="str">
        <f t="shared" si="349"/>
        <v/>
      </c>
      <c r="CK160" s="118"/>
      <c r="CL160" s="118" t="str">
        <f t="shared" si="350"/>
        <v/>
      </c>
      <c r="CM160" s="119"/>
      <c r="CN160" s="113"/>
      <c r="DQ160" s="151">
        <f>IF(I160&lt;&gt;"",MAX(J$1:J159)+1,"")</f>
        <v>136</v>
      </c>
    </row>
    <row r="161" spans="1:121" s="113" customFormat="1" ht="48" customHeight="1" x14ac:dyDescent="0.25">
      <c r="A161" s="312"/>
      <c r="B161" s="313" t="s">
        <v>72</v>
      </c>
      <c r="C161" s="352" t="str">
        <f t="shared" si="351"/>
        <v>6 - LA VISITE LIBRE</v>
      </c>
      <c r="D161" s="351" t="s">
        <v>224</v>
      </c>
      <c r="E161" s="313"/>
      <c r="F161" s="313">
        <f>VLOOKUP(H161,Feuil1!A$1:B$5,2,0)</f>
        <v>0.2</v>
      </c>
      <c r="G161" s="322">
        <f t="shared" si="352"/>
        <v>5</v>
      </c>
      <c r="H161" s="323" t="s">
        <v>157</v>
      </c>
      <c r="I161" s="324">
        <v>29</v>
      </c>
      <c r="J161" s="663">
        <f>IF(I161&lt;&gt;"",MAX(J$1:J160)+1,"")</f>
        <v>137</v>
      </c>
      <c r="K161" s="188" t="s">
        <v>225</v>
      </c>
      <c r="L161" s="182">
        <v>3</v>
      </c>
      <c r="M161" s="213" t="s">
        <v>0</v>
      </c>
      <c r="N161" s="668"/>
      <c r="O161" s="199" t="str">
        <f t="shared" si="341"/>
        <v/>
      </c>
      <c r="P161" s="188" t="s">
        <v>226</v>
      </c>
      <c r="Q161" s="447" t="s">
        <v>763</v>
      </c>
      <c r="R161" s="115"/>
      <c r="S161" s="145"/>
      <c r="T161" s="116">
        <f t="shared" ref="T161:T168" si="400">L161</f>
        <v>3</v>
      </c>
      <c r="U161" s="116">
        <f t="shared" ref="U161:U168" si="401">IF(M161="OUI",1,IF(M161="NON",0,IF(M161="Non Mesuré","",0)))</f>
        <v>1</v>
      </c>
      <c r="V161" s="116">
        <f t="shared" ref="V161:V168" si="402">IF(M161&lt;&gt;"Non Mesuré",T161*U161,"")</f>
        <v>3</v>
      </c>
      <c r="W161" s="116"/>
      <c r="X161" s="116">
        <f t="shared" ref="X161:X168" si="403">IF(M161="Non Mesuré",T161,0)</f>
        <v>0</v>
      </c>
      <c r="Y161" s="116"/>
      <c r="Z161" s="116">
        <f t="shared" ref="Z161:Z168" si="404">T161-X161</f>
        <v>3</v>
      </c>
      <c r="AA161" s="116"/>
      <c r="AB161" s="117"/>
      <c r="AC161" s="117"/>
      <c r="AD161" s="118" t="str">
        <f t="shared" si="358"/>
        <v/>
      </c>
      <c r="AE161" s="118"/>
      <c r="AF161" s="118" t="str">
        <f t="shared" si="359"/>
        <v/>
      </c>
      <c r="AG161" s="118"/>
      <c r="AH161" s="118" t="str">
        <f t="shared" si="360"/>
        <v/>
      </c>
      <c r="AI161" s="119"/>
      <c r="AJ161" s="120"/>
      <c r="AK161" s="118"/>
      <c r="AL161" s="118" t="str">
        <f t="shared" si="361"/>
        <v/>
      </c>
      <c r="AM161" s="118"/>
      <c r="AN161" s="118" t="str">
        <f t="shared" si="362"/>
        <v/>
      </c>
      <c r="AO161" s="118"/>
      <c r="AP161" s="118" t="str">
        <f t="shared" si="363"/>
        <v/>
      </c>
      <c r="AQ161" s="119"/>
      <c r="AR161" s="120"/>
      <c r="AS161" s="118"/>
      <c r="AT161" s="118" t="str">
        <f t="shared" si="364"/>
        <v/>
      </c>
      <c r="AU161" s="118"/>
      <c r="AV161" s="118" t="str">
        <f t="shared" si="365"/>
        <v/>
      </c>
      <c r="AW161" s="118"/>
      <c r="AX161" s="118" t="str">
        <f t="shared" si="366"/>
        <v/>
      </c>
      <c r="AY161" s="119"/>
      <c r="AZ161" s="120"/>
      <c r="BA161" s="118"/>
      <c r="BB161" s="118" t="str">
        <f t="shared" si="367"/>
        <v/>
      </c>
      <c r="BC161" s="118"/>
      <c r="BD161" s="118" t="str">
        <f t="shared" si="368"/>
        <v/>
      </c>
      <c r="BE161" s="118"/>
      <c r="BF161" s="118" t="str">
        <f t="shared" si="369"/>
        <v/>
      </c>
      <c r="BG161" s="119"/>
      <c r="BH161" s="120"/>
      <c r="BI161" s="116"/>
      <c r="BJ161" s="118">
        <f t="shared" si="370"/>
        <v>3</v>
      </c>
      <c r="BK161" s="118"/>
      <c r="BL161" s="118">
        <f t="shared" si="371"/>
        <v>0</v>
      </c>
      <c r="BM161" s="118"/>
      <c r="BN161" s="118">
        <f t="shared" si="372"/>
        <v>3</v>
      </c>
      <c r="BO161" s="119"/>
      <c r="BP161" s="120"/>
      <c r="BQ161" s="116"/>
      <c r="BR161" s="118" t="str">
        <f t="shared" si="342"/>
        <v/>
      </c>
      <c r="BS161" s="118"/>
      <c r="BT161" s="118" t="str">
        <f t="shared" si="343"/>
        <v/>
      </c>
      <c r="BU161" s="118"/>
      <c r="BV161" s="118" t="str">
        <f t="shared" si="344"/>
        <v/>
      </c>
      <c r="BW161" s="119"/>
      <c r="BX161" s="120"/>
      <c r="BY161" s="121"/>
      <c r="BZ161" s="118" t="str">
        <f t="shared" si="345"/>
        <v/>
      </c>
      <c r="CA161" s="118"/>
      <c r="CB161" s="118" t="str">
        <f t="shared" si="346"/>
        <v/>
      </c>
      <c r="CC161" s="118"/>
      <c r="CD161" s="118" t="str">
        <f t="shared" si="347"/>
        <v/>
      </c>
      <c r="CE161" s="119"/>
      <c r="CH161" s="118" t="str">
        <f t="shared" si="348"/>
        <v/>
      </c>
      <c r="CI161" s="118"/>
      <c r="CJ161" s="118" t="str">
        <f t="shared" si="349"/>
        <v/>
      </c>
      <c r="CK161" s="118"/>
      <c r="CL161" s="118" t="str">
        <f t="shared" si="350"/>
        <v/>
      </c>
      <c r="CM161" s="119"/>
      <c r="DQ161" s="134">
        <f>IF(I161&lt;&gt;"",MAX(J$1:J157)+1,"")</f>
        <v>134</v>
      </c>
    </row>
    <row r="162" spans="1:121" s="146" customFormat="1" ht="62.25" customHeight="1" x14ac:dyDescent="0.25">
      <c r="A162" s="366"/>
      <c r="B162" s="367" t="s">
        <v>72</v>
      </c>
      <c r="C162" s="352" t="str">
        <f t="shared" si="351"/>
        <v>6 - LA VISITE LIBRE</v>
      </c>
      <c r="D162" s="351" t="s">
        <v>224</v>
      </c>
      <c r="E162" s="367"/>
      <c r="F162" s="313">
        <f>VLOOKUP(H162,Feuil1!A$1:B$5,2,0)</f>
        <v>0.2</v>
      </c>
      <c r="G162" s="322">
        <f t="shared" si="352"/>
        <v>5</v>
      </c>
      <c r="H162" s="323" t="s">
        <v>157</v>
      </c>
      <c r="I162" s="324">
        <v>200</v>
      </c>
      <c r="J162" s="663">
        <f>IF(I162&lt;&gt;"",MAX(J$1:J161)+1,"")</f>
        <v>138</v>
      </c>
      <c r="K162" s="188" t="s">
        <v>227</v>
      </c>
      <c r="L162" s="182">
        <v>3</v>
      </c>
      <c r="M162" s="213" t="s">
        <v>0</v>
      </c>
      <c r="N162" s="668"/>
      <c r="O162" s="199" t="str">
        <f t="shared" si="341"/>
        <v/>
      </c>
      <c r="P162" s="188"/>
      <c r="Q162" s="447" t="s">
        <v>763</v>
      </c>
      <c r="R162" s="115"/>
      <c r="S162" s="145"/>
      <c r="T162" s="116">
        <f t="shared" si="400"/>
        <v>3</v>
      </c>
      <c r="U162" s="116">
        <f t="shared" si="401"/>
        <v>1</v>
      </c>
      <c r="V162" s="116">
        <f t="shared" si="402"/>
        <v>3</v>
      </c>
      <c r="W162" s="116"/>
      <c r="X162" s="116">
        <f t="shared" si="403"/>
        <v>0</v>
      </c>
      <c r="Y162" s="116"/>
      <c r="Z162" s="116">
        <f t="shared" si="404"/>
        <v>3</v>
      </c>
      <c r="AA162" s="116"/>
      <c r="AB162" s="117"/>
      <c r="AC162" s="117"/>
      <c r="AD162" s="118" t="str">
        <f t="shared" si="358"/>
        <v/>
      </c>
      <c r="AE162" s="118"/>
      <c r="AF162" s="118" t="str">
        <f t="shared" si="359"/>
        <v/>
      </c>
      <c r="AG162" s="118"/>
      <c r="AH162" s="118" t="str">
        <f t="shared" si="360"/>
        <v/>
      </c>
      <c r="AI162" s="119"/>
      <c r="AJ162" s="120"/>
      <c r="AK162" s="118"/>
      <c r="AL162" s="118" t="str">
        <f t="shared" si="361"/>
        <v/>
      </c>
      <c r="AM162" s="118"/>
      <c r="AN162" s="118" t="str">
        <f t="shared" si="362"/>
        <v/>
      </c>
      <c r="AO162" s="118"/>
      <c r="AP162" s="118" t="str">
        <f t="shared" si="363"/>
        <v/>
      </c>
      <c r="AQ162" s="119"/>
      <c r="AR162" s="120"/>
      <c r="AS162" s="118"/>
      <c r="AT162" s="118" t="str">
        <f t="shared" si="364"/>
        <v/>
      </c>
      <c r="AU162" s="118"/>
      <c r="AV162" s="118" t="str">
        <f t="shared" si="365"/>
        <v/>
      </c>
      <c r="AW162" s="118"/>
      <c r="AX162" s="118" t="str">
        <f t="shared" si="366"/>
        <v/>
      </c>
      <c r="AY162" s="119"/>
      <c r="AZ162" s="120"/>
      <c r="BA162" s="118"/>
      <c r="BB162" s="118" t="str">
        <f t="shared" si="367"/>
        <v/>
      </c>
      <c r="BC162" s="118"/>
      <c r="BD162" s="118" t="str">
        <f t="shared" si="368"/>
        <v/>
      </c>
      <c r="BE162" s="118"/>
      <c r="BF162" s="118" t="str">
        <f t="shared" si="369"/>
        <v/>
      </c>
      <c r="BG162" s="119"/>
      <c r="BH162" s="120"/>
      <c r="BI162" s="116"/>
      <c r="BJ162" s="118">
        <f t="shared" si="370"/>
        <v>3</v>
      </c>
      <c r="BK162" s="118"/>
      <c r="BL162" s="118">
        <f t="shared" si="371"/>
        <v>0</v>
      </c>
      <c r="BM162" s="118"/>
      <c r="BN162" s="118">
        <f t="shared" si="372"/>
        <v>3</v>
      </c>
      <c r="BO162" s="119"/>
      <c r="BP162" s="120"/>
      <c r="BQ162" s="116"/>
      <c r="BR162" s="118" t="str">
        <f t="shared" si="342"/>
        <v/>
      </c>
      <c r="BS162" s="118"/>
      <c r="BT162" s="118" t="str">
        <f t="shared" si="343"/>
        <v/>
      </c>
      <c r="BU162" s="118"/>
      <c r="BV162" s="118" t="str">
        <f t="shared" si="344"/>
        <v/>
      </c>
      <c r="BW162" s="119"/>
      <c r="BX162" s="120"/>
      <c r="BY162" s="121"/>
      <c r="BZ162" s="118" t="str">
        <f t="shared" si="345"/>
        <v/>
      </c>
      <c r="CA162" s="118"/>
      <c r="CB162" s="118" t="str">
        <f t="shared" si="346"/>
        <v/>
      </c>
      <c r="CC162" s="118"/>
      <c r="CD162" s="118" t="str">
        <f t="shared" si="347"/>
        <v/>
      </c>
      <c r="CE162" s="119"/>
      <c r="CF162" s="113"/>
      <c r="CG162" s="113"/>
      <c r="CH162" s="118" t="str">
        <f t="shared" si="348"/>
        <v/>
      </c>
      <c r="CI162" s="118"/>
      <c r="CJ162" s="118" t="str">
        <f t="shared" si="349"/>
        <v/>
      </c>
      <c r="CK162" s="118"/>
      <c r="CL162" s="118" t="str">
        <f t="shared" si="350"/>
        <v/>
      </c>
      <c r="CM162" s="119"/>
      <c r="CN162" s="113"/>
      <c r="CO162" s="113"/>
      <c r="CP162" s="113"/>
      <c r="DQ162" s="161"/>
    </row>
    <row r="163" spans="1:121" s="113" customFormat="1" ht="46.5" customHeight="1" x14ac:dyDescent="0.25">
      <c r="A163" s="312"/>
      <c r="B163" s="313" t="s">
        <v>72</v>
      </c>
      <c r="C163" s="352" t="str">
        <f t="shared" si="351"/>
        <v>6 - LA VISITE LIBRE</v>
      </c>
      <c r="D163" s="351" t="s">
        <v>224</v>
      </c>
      <c r="E163" s="313"/>
      <c r="F163" s="313">
        <f>VLOOKUP(H163,Feuil1!A$1:B$5,2,0)</f>
        <v>0.1</v>
      </c>
      <c r="G163" s="322">
        <f t="shared" si="352"/>
        <v>1</v>
      </c>
      <c r="H163" s="323" t="s">
        <v>74</v>
      </c>
      <c r="I163" s="324">
        <v>29</v>
      </c>
      <c r="J163" s="663">
        <f>IF(I163&lt;&gt;"",MAX(J$1:J162)+1,"")</f>
        <v>139</v>
      </c>
      <c r="K163" s="188" t="s">
        <v>657</v>
      </c>
      <c r="L163" s="182">
        <v>1</v>
      </c>
      <c r="M163" s="213" t="s">
        <v>0</v>
      </c>
      <c r="N163" s="668"/>
      <c r="O163" s="199" t="str">
        <f t="shared" si="341"/>
        <v/>
      </c>
      <c r="P163" s="188" t="s">
        <v>228</v>
      </c>
      <c r="Q163" s="447" t="s">
        <v>763</v>
      </c>
      <c r="R163" s="115"/>
      <c r="S163" s="145"/>
      <c r="T163" s="116">
        <f t="shared" si="400"/>
        <v>1</v>
      </c>
      <c r="U163" s="116">
        <f t="shared" si="401"/>
        <v>1</v>
      </c>
      <c r="V163" s="116">
        <f t="shared" si="402"/>
        <v>1</v>
      </c>
      <c r="W163" s="116"/>
      <c r="X163" s="116">
        <f t="shared" si="403"/>
        <v>0</v>
      </c>
      <c r="Y163" s="116"/>
      <c r="Z163" s="116">
        <f t="shared" si="404"/>
        <v>1</v>
      </c>
      <c r="AA163" s="116"/>
      <c r="AB163" s="117"/>
      <c r="AC163" s="117"/>
      <c r="AD163" s="118">
        <f t="shared" si="358"/>
        <v>1</v>
      </c>
      <c r="AE163" s="118"/>
      <c r="AF163" s="118">
        <f t="shared" si="359"/>
        <v>0</v>
      </c>
      <c r="AG163" s="118"/>
      <c r="AH163" s="118">
        <f t="shared" si="360"/>
        <v>1</v>
      </c>
      <c r="AI163" s="119"/>
      <c r="AJ163" s="120"/>
      <c r="AK163" s="118"/>
      <c r="AL163" s="118" t="str">
        <f t="shared" si="361"/>
        <v/>
      </c>
      <c r="AM163" s="118"/>
      <c r="AN163" s="118" t="str">
        <f t="shared" si="362"/>
        <v/>
      </c>
      <c r="AO163" s="118"/>
      <c r="AP163" s="118" t="str">
        <f t="shared" si="363"/>
        <v/>
      </c>
      <c r="AQ163" s="119"/>
      <c r="AR163" s="120"/>
      <c r="AS163" s="118"/>
      <c r="AT163" s="118" t="str">
        <f t="shared" si="364"/>
        <v/>
      </c>
      <c r="AU163" s="118"/>
      <c r="AV163" s="118" t="str">
        <f t="shared" si="365"/>
        <v/>
      </c>
      <c r="AW163" s="118"/>
      <c r="AX163" s="118" t="str">
        <f t="shared" si="366"/>
        <v/>
      </c>
      <c r="AY163" s="119"/>
      <c r="AZ163" s="120"/>
      <c r="BA163" s="118"/>
      <c r="BB163" s="118" t="str">
        <f t="shared" si="367"/>
        <v/>
      </c>
      <c r="BC163" s="118"/>
      <c r="BD163" s="118" t="str">
        <f t="shared" si="368"/>
        <v/>
      </c>
      <c r="BE163" s="118"/>
      <c r="BF163" s="118" t="str">
        <f t="shared" si="369"/>
        <v/>
      </c>
      <c r="BG163" s="119"/>
      <c r="BH163" s="120"/>
      <c r="BI163" s="116"/>
      <c r="BJ163" s="118" t="str">
        <f t="shared" si="370"/>
        <v/>
      </c>
      <c r="BK163" s="118"/>
      <c r="BL163" s="118" t="str">
        <f t="shared" si="371"/>
        <v/>
      </c>
      <c r="BM163" s="118"/>
      <c r="BN163" s="118" t="str">
        <f t="shared" si="372"/>
        <v/>
      </c>
      <c r="BO163" s="119"/>
      <c r="BP163" s="120"/>
      <c r="BQ163" s="116"/>
      <c r="BR163" s="118" t="str">
        <f t="shared" si="342"/>
        <v/>
      </c>
      <c r="BS163" s="118"/>
      <c r="BT163" s="118" t="str">
        <f t="shared" si="343"/>
        <v/>
      </c>
      <c r="BU163" s="118"/>
      <c r="BV163" s="118" t="str">
        <f t="shared" si="344"/>
        <v/>
      </c>
      <c r="BW163" s="119"/>
      <c r="BX163" s="120"/>
      <c r="BY163" s="121"/>
      <c r="BZ163" s="118" t="str">
        <f t="shared" si="345"/>
        <v/>
      </c>
      <c r="CA163" s="118"/>
      <c r="CB163" s="118" t="str">
        <f t="shared" si="346"/>
        <v/>
      </c>
      <c r="CC163" s="118"/>
      <c r="CD163" s="118" t="str">
        <f t="shared" si="347"/>
        <v/>
      </c>
      <c r="CE163" s="119"/>
      <c r="CH163" s="118" t="str">
        <f t="shared" si="348"/>
        <v/>
      </c>
      <c r="CI163" s="118"/>
      <c r="CJ163" s="118" t="str">
        <f t="shared" si="349"/>
        <v/>
      </c>
      <c r="CK163" s="118"/>
      <c r="CL163" s="118" t="str">
        <f t="shared" si="350"/>
        <v/>
      </c>
      <c r="CM163" s="119"/>
      <c r="DQ163" s="134">
        <f>IF(I163&lt;&gt;"",MAX(J$1:J161)+1,"")</f>
        <v>138</v>
      </c>
    </row>
    <row r="164" spans="1:121" s="113" customFormat="1" ht="33" customHeight="1" x14ac:dyDescent="0.25">
      <c r="A164" s="312">
        <v>32</v>
      </c>
      <c r="B164" s="313" t="s">
        <v>84</v>
      </c>
      <c r="C164" s="352" t="str">
        <f t="shared" si="351"/>
        <v>6 - LA VISITE LIBRE</v>
      </c>
      <c r="D164" s="351" t="s">
        <v>224</v>
      </c>
      <c r="E164" s="313"/>
      <c r="F164" s="313">
        <f>VLOOKUP(H164,Feuil1!A$1:B$5,2,0)</f>
        <v>0.25</v>
      </c>
      <c r="G164" s="322">
        <f t="shared" si="352"/>
        <v>3</v>
      </c>
      <c r="H164" s="323" t="s">
        <v>154</v>
      </c>
      <c r="I164" s="324">
        <v>29</v>
      </c>
      <c r="J164" s="663">
        <f>IF(I164&lt;&gt;"",MAX(J$1:J163)+1,"")</f>
        <v>140</v>
      </c>
      <c r="K164" s="188" t="s">
        <v>229</v>
      </c>
      <c r="L164" s="182">
        <v>1</v>
      </c>
      <c r="M164" s="213" t="s">
        <v>0</v>
      </c>
      <c r="N164" s="668"/>
      <c r="O164" s="199" t="str">
        <f t="shared" si="341"/>
        <v/>
      </c>
      <c r="P164" s="188" t="s">
        <v>230</v>
      </c>
      <c r="Q164" s="447" t="s">
        <v>763</v>
      </c>
      <c r="R164" s="115"/>
      <c r="S164" s="145"/>
      <c r="T164" s="116">
        <f t="shared" si="400"/>
        <v>1</v>
      </c>
      <c r="U164" s="116">
        <f t="shared" si="401"/>
        <v>1</v>
      </c>
      <c r="V164" s="116">
        <f t="shared" si="402"/>
        <v>1</v>
      </c>
      <c r="W164" s="116"/>
      <c r="X164" s="116">
        <f t="shared" si="403"/>
        <v>0</v>
      </c>
      <c r="Y164" s="116"/>
      <c r="Z164" s="116">
        <f t="shared" si="404"/>
        <v>1</v>
      </c>
      <c r="AA164" s="116"/>
      <c r="AB164" s="117"/>
      <c r="AC164" s="117"/>
      <c r="AD164" s="118" t="str">
        <f t="shared" si="358"/>
        <v/>
      </c>
      <c r="AE164" s="118"/>
      <c r="AF164" s="118" t="str">
        <f t="shared" si="359"/>
        <v/>
      </c>
      <c r="AG164" s="118"/>
      <c r="AH164" s="118" t="str">
        <f t="shared" si="360"/>
        <v/>
      </c>
      <c r="AI164" s="119"/>
      <c r="AJ164" s="120"/>
      <c r="AK164" s="118"/>
      <c r="AL164" s="118" t="str">
        <f t="shared" si="361"/>
        <v/>
      </c>
      <c r="AM164" s="118"/>
      <c r="AN164" s="118" t="str">
        <f t="shared" si="362"/>
        <v/>
      </c>
      <c r="AO164" s="118"/>
      <c r="AP164" s="118" t="str">
        <f t="shared" si="363"/>
        <v/>
      </c>
      <c r="AQ164" s="119"/>
      <c r="AR164" s="120"/>
      <c r="AS164" s="118"/>
      <c r="AT164" s="118">
        <f t="shared" si="364"/>
        <v>1</v>
      </c>
      <c r="AU164" s="118"/>
      <c r="AV164" s="118">
        <f t="shared" si="365"/>
        <v>0</v>
      </c>
      <c r="AW164" s="118"/>
      <c r="AX164" s="118">
        <f t="shared" si="366"/>
        <v>1</v>
      </c>
      <c r="AY164" s="119"/>
      <c r="AZ164" s="120"/>
      <c r="BA164" s="118"/>
      <c r="BB164" s="118" t="str">
        <f t="shared" si="367"/>
        <v/>
      </c>
      <c r="BC164" s="118"/>
      <c r="BD164" s="118" t="str">
        <f t="shared" si="368"/>
        <v/>
      </c>
      <c r="BE164" s="118"/>
      <c r="BF164" s="118" t="str">
        <f t="shared" si="369"/>
        <v/>
      </c>
      <c r="BG164" s="119"/>
      <c r="BH164" s="120"/>
      <c r="BI164" s="116"/>
      <c r="BJ164" s="118" t="str">
        <f t="shared" si="370"/>
        <v/>
      </c>
      <c r="BK164" s="118"/>
      <c r="BL164" s="118" t="str">
        <f t="shared" si="371"/>
        <v/>
      </c>
      <c r="BM164" s="118"/>
      <c r="BN164" s="118" t="str">
        <f t="shared" si="372"/>
        <v/>
      </c>
      <c r="BO164" s="119"/>
      <c r="BP164" s="120"/>
      <c r="BQ164" s="116"/>
      <c r="BR164" s="118" t="str">
        <f t="shared" si="342"/>
        <v/>
      </c>
      <c r="BS164" s="118"/>
      <c r="BT164" s="118" t="str">
        <f t="shared" si="343"/>
        <v/>
      </c>
      <c r="BU164" s="118"/>
      <c r="BV164" s="118" t="str">
        <f t="shared" si="344"/>
        <v/>
      </c>
      <c r="BW164" s="119"/>
      <c r="BX164" s="120"/>
      <c r="BY164" s="121"/>
      <c r="BZ164" s="118">
        <f t="shared" si="345"/>
        <v>1</v>
      </c>
      <c r="CA164" s="118"/>
      <c r="CB164" s="118">
        <f t="shared" si="346"/>
        <v>0</v>
      </c>
      <c r="CC164" s="118"/>
      <c r="CD164" s="118">
        <f t="shared" si="347"/>
        <v>1</v>
      </c>
      <c r="CE164" s="119"/>
      <c r="CH164" s="118" t="str">
        <f t="shared" si="348"/>
        <v/>
      </c>
      <c r="CI164" s="118"/>
      <c r="CJ164" s="118" t="str">
        <f t="shared" si="349"/>
        <v/>
      </c>
      <c r="CK164" s="118"/>
      <c r="CL164" s="118" t="str">
        <f t="shared" si="350"/>
        <v/>
      </c>
      <c r="CM164" s="119"/>
      <c r="DQ164" s="134">
        <f>IF(I164&lt;&gt;"",MAX(J$1:J163)+1,"")</f>
        <v>140</v>
      </c>
    </row>
    <row r="165" spans="1:121" s="113" customFormat="1" ht="43.5" customHeight="1" x14ac:dyDescent="0.25">
      <c r="A165" s="312">
        <v>33</v>
      </c>
      <c r="B165" s="340" t="s">
        <v>84</v>
      </c>
      <c r="C165" s="352" t="str">
        <f t="shared" si="351"/>
        <v>6 - LA VISITE LIBRE</v>
      </c>
      <c r="D165" s="351" t="s">
        <v>224</v>
      </c>
      <c r="E165" s="340"/>
      <c r="F165" s="313">
        <f>VLOOKUP(H165,Feuil1!A$1:B$5,2,0)</f>
        <v>0.25</v>
      </c>
      <c r="G165" s="322">
        <f t="shared" si="352"/>
        <v>3</v>
      </c>
      <c r="H165" s="318" t="s">
        <v>154</v>
      </c>
      <c r="I165" s="324">
        <v>30</v>
      </c>
      <c r="J165" s="663">
        <f>IF(I165&lt;&gt;"",MAX(J$1:J164)+1,"")</f>
        <v>141</v>
      </c>
      <c r="K165" s="188" t="s">
        <v>231</v>
      </c>
      <c r="L165" s="182">
        <v>1</v>
      </c>
      <c r="M165" s="213" t="s">
        <v>0</v>
      </c>
      <c r="N165" s="668"/>
      <c r="O165" s="199" t="str">
        <f t="shared" si="341"/>
        <v/>
      </c>
      <c r="P165" s="188" t="s">
        <v>790</v>
      </c>
      <c r="Q165" s="447" t="s">
        <v>763</v>
      </c>
      <c r="R165" s="115"/>
      <c r="S165" s="145"/>
      <c r="T165" s="116">
        <f t="shared" si="400"/>
        <v>1</v>
      </c>
      <c r="U165" s="116">
        <f t="shared" si="401"/>
        <v>1</v>
      </c>
      <c r="V165" s="116">
        <f t="shared" si="402"/>
        <v>1</v>
      </c>
      <c r="W165" s="116"/>
      <c r="X165" s="116">
        <f t="shared" si="403"/>
        <v>0</v>
      </c>
      <c r="Y165" s="116"/>
      <c r="Z165" s="116">
        <f t="shared" si="404"/>
        <v>1</v>
      </c>
      <c r="AA165" s="116"/>
      <c r="AB165" s="117"/>
      <c r="AC165" s="117"/>
      <c r="AD165" s="118" t="str">
        <f t="shared" si="358"/>
        <v/>
      </c>
      <c r="AE165" s="118"/>
      <c r="AF165" s="118" t="str">
        <f t="shared" si="359"/>
        <v/>
      </c>
      <c r="AG165" s="118"/>
      <c r="AH165" s="118" t="str">
        <f t="shared" si="360"/>
        <v/>
      </c>
      <c r="AI165" s="119"/>
      <c r="AJ165" s="120"/>
      <c r="AK165" s="118"/>
      <c r="AL165" s="118" t="str">
        <f t="shared" si="361"/>
        <v/>
      </c>
      <c r="AM165" s="118"/>
      <c r="AN165" s="118" t="str">
        <f t="shared" si="362"/>
        <v/>
      </c>
      <c r="AO165" s="118"/>
      <c r="AP165" s="118" t="str">
        <f t="shared" si="363"/>
        <v/>
      </c>
      <c r="AQ165" s="119"/>
      <c r="AR165" s="120"/>
      <c r="AS165" s="118"/>
      <c r="AT165" s="118">
        <f t="shared" si="364"/>
        <v>1</v>
      </c>
      <c r="AU165" s="118"/>
      <c r="AV165" s="118">
        <f t="shared" si="365"/>
        <v>0</v>
      </c>
      <c r="AW165" s="118"/>
      <c r="AX165" s="118">
        <f t="shared" si="366"/>
        <v>1</v>
      </c>
      <c r="AY165" s="119"/>
      <c r="AZ165" s="120"/>
      <c r="BA165" s="118"/>
      <c r="BB165" s="118" t="str">
        <f t="shared" si="367"/>
        <v/>
      </c>
      <c r="BC165" s="118"/>
      <c r="BD165" s="118" t="str">
        <f t="shared" si="368"/>
        <v/>
      </c>
      <c r="BE165" s="118"/>
      <c r="BF165" s="118" t="str">
        <f t="shared" si="369"/>
        <v/>
      </c>
      <c r="BG165" s="119"/>
      <c r="BH165" s="120"/>
      <c r="BI165" s="116"/>
      <c r="BJ165" s="118" t="str">
        <f t="shared" si="370"/>
        <v/>
      </c>
      <c r="BK165" s="118"/>
      <c r="BL165" s="118" t="str">
        <f t="shared" si="371"/>
        <v/>
      </c>
      <c r="BM165" s="118"/>
      <c r="BN165" s="118" t="str">
        <f t="shared" si="372"/>
        <v/>
      </c>
      <c r="BO165" s="119"/>
      <c r="BP165" s="120"/>
      <c r="BQ165" s="116"/>
      <c r="BR165" s="118" t="str">
        <f t="shared" si="342"/>
        <v/>
      </c>
      <c r="BS165" s="118"/>
      <c r="BT165" s="118" t="str">
        <f t="shared" si="343"/>
        <v/>
      </c>
      <c r="BU165" s="118"/>
      <c r="BV165" s="118" t="str">
        <f t="shared" si="344"/>
        <v/>
      </c>
      <c r="BW165" s="119"/>
      <c r="BX165" s="120"/>
      <c r="BY165" s="121"/>
      <c r="BZ165" s="118" t="str">
        <f t="shared" si="345"/>
        <v/>
      </c>
      <c r="CA165" s="118"/>
      <c r="CB165" s="118" t="str">
        <f t="shared" si="346"/>
        <v/>
      </c>
      <c r="CC165" s="118"/>
      <c r="CD165" s="118" t="str">
        <f t="shared" si="347"/>
        <v/>
      </c>
      <c r="CE165" s="119"/>
      <c r="CH165" s="118">
        <f t="shared" si="348"/>
        <v>1</v>
      </c>
      <c r="CI165" s="118"/>
      <c r="CJ165" s="118">
        <f t="shared" si="349"/>
        <v>0</v>
      </c>
      <c r="CK165" s="118"/>
      <c r="CL165" s="118">
        <f t="shared" si="350"/>
        <v>1</v>
      </c>
      <c r="CM165" s="119"/>
      <c r="DQ165" s="134">
        <f>IF(I165&lt;&gt;"",MAX(J$1:J164)+1,"")</f>
        <v>141</v>
      </c>
    </row>
    <row r="166" spans="1:121" s="144" customFormat="1" ht="48.75" customHeight="1" x14ac:dyDescent="0.25">
      <c r="A166" s="362">
        <v>33</v>
      </c>
      <c r="B166" s="340" t="s">
        <v>72</v>
      </c>
      <c r="C166" s="352" t="str">
        <f t="shared" si="351"/>
        <v>6 - LA VISITE LIBRE</v>
      </c>
      <c r="D166" s="351" t="s">
        <v>224</v>
      </c>
      <c r="E166" s="340"/>
      <c r="F166" s="313">
        <f>VLOOKUP(H166,Feuil1!A$1:B$5,2,0)</f>
        <v>0.25</v>
      </c>
      <c r="G166" s="322">
        <f t="shared" si="352"/>
        <v>3</v>
      </c>
      <c r="H166" s="318" t="s">
        <v>154</v>
      </c>
      <c r="I166" s="324">
        <v>32</v>
      </c>
      <c r="J166" s="663">
        <f>IF(I166&lt;&gt;"",MAX(J$1:J165)+1,"")</f>
        <v>142</v>
      </c>
      <c r="K166" s="188" t="s">
        <v>232</v>
      </c>
      <c r="L166" s="182">
        <v>1</v>
      </c>
      <c r="M166" s="213" t="s">
        <v>0</v>
      </c>
      <c r="N166" s="668"/>
      <c r="O166" s="199" t="str">
        <f t="shared" si="341"/>
        <v/>
      </c>
      <c r="P166" s="188"/>
      <c r="Q166" s="447" t="s">
        <v>763</v>
      </c>
      <c r="R166" s="115"/>
      <c r="S166" s="145"/>
      <c r="T166" s="116">
        <f t="shared" si="400"/>
        <v>1</v>
      </c>
      <c r="U166" s="116">
        <f t="shared" si="401"/>
        <v>1</v>
      </c>
      <c r="V166" s="116">
        <f t="shared" si="402"/>
        <v>1</v>
      </c>
      <c r="W166" s="116"/>
      <c r="X166" s="116">
        <f t="shared" si="403"/>
        <v>0</v>
      </c>
      <c r="Y166" s="116"/>
      <c r="Z166" s="116">
        <f t="shared" si="404"/>
        <v>1</v>
      </c>
      <c r="AA166" s="116"/>
      <c r="AB166" s="117"/>
      <c r="AC166" s="117"/>
      <c r="AD166" s="118" t="str">
        <f t="shared" si="358"/>
        <v/>
      </c>
      <c r="AE166" s="118"/>
      <c r="AF166" s="118" t="str">
        <f t="shared" si="359"/>
        <v/>
      </c>
      <c r="AG166" s="118"/>
      <c r="AH166" s="118" t="str">
        <f t="shared" si="360"/>
        <v/>
      </c>
      <c r="AI166" s="119"/>
      <c r="AJ166" s="120"/>
      <c r="AK166" s="118"/>
      <c r="AL166" s="118" t="str">
        <f t="shared" si="361"/>
        <v/>
      </c>
      <c r="AM166" s="118"/>
      <c r="AN166" s="118" t="str">
        <f t="shared" si="362"/>
        <v/>
      </c>
      <c r="AO166" s="118"/>
      <c r="AP166" s="118" t="str">
        <f t="shared" si="363"/>
        <v/>
      </c>
      <c r="AQ166" s="119"/>
      <c r="AR166" s="120"/>
      <c r="AS166" s="118"/>
      <c r="AT166" s="118">
        <f t="shared" si="364"/>
        <v>1</v>
      </c>
      <c r="AU166" s="118"/>
      <c r="AV166" s="118">
        <f t="shared" si="365"/>
        <v>0</v>
      </c>
      <c r="AW166" s="118"/>
      <c r="AX166" s="118">
        <f t="shared" si="366"/>
        <v>1</v>
      </c>
      <c r="AY166" s="119"/>
      <c r="AZ166" s="120"/>
      <c r="BA166" s="118"/>
      <c r="BB166" s="118" t="str">
        <f t="shared" si="367"/>
        <v/>
      </c>
      <c r="BC166" s="118"/>
      <c r="BD166" s="118" t="str">
        <f t="shared" si="368"/>
        <v/>
      </c>
      <c r="BE166" s="118"/>
      <c r="BF166" s="118" t="str">
        <f t="shared" si="369"/>
        <v/>
      </c>
      <c r="BG166" s="119"/>
      <c r="BH166" s="120"/>
      <c r="BI166" s="116"/>
      <c r="BJ166" s="118" t="str">
        <f t="shared" si="370"/>
        <v/>
      </c>
      <c r="BK166" s="118"/>
      <c r="BL166" s="118" t="str">
        <f t="shared" si="371"/>
        <v/>
      </c>
      <c r="BM166" s="118"/>
      <c r="BN166" s="118" t="str">
        <f t="shared" si="372"/>
        <v/>
      </c>
      <c r="BO166" s="119"/>
      <c r="BP166" s="120"/>
      <c r="BQ166" s="116"/>
      <c r="BR166" s="118" t="str">
        <f t="shared" si="342"/>
        <v/>
      </c>
      <c r="BS166" s="118"/>
      <c r="BT166" s="118" t="str">
        <f t="shared" si="343"/>
        <v/>
      </c>
      <c r="BU166" s="118"/>
      <c r="BV166" s="118" t="str">
        <f t="shared" si="344"/>
        <v/>
      </c>
      <c r="BW166" s="119"/>
      <c r="BX166" s="120"/>
      <c r="BY166" s="121"/>
      <c r="BZ166" s="118" t="str">
        <f t="shared" si="345"/>
        <v/>
      </c>
      <c r="CA166" s="118"/>
      <c r="CB166" s="118" t="str">
        <f t="shared" si="346"/>
        <v/>
      </c>
      <c r="CC166" s="118"/>
      <c r="CD166" s="118" t="str">
        <f t="shared" si="347"/>
        <v/>
      </c>
      <c r="CE166" s="119"/>
      <c r="CF166" s="113"/>
      <c r="CG166" s="113"/>
      <c r="CH166" s="118">
        <f t="shared" si="348"/>
        <v>1</v>
      </c>
      <c r="CI166" s="118"/>
      <c r="CJ166" s="118">
        <f t="shared" si="349"/>
        <v>0</v>
      </c>
      <c r="CK166" s="118"/>
      <c r="CL166" s="118">
        <f t="shared" si="350"/>
        <v>1</v>
      </c>
      <c r="CM166" s="119"/>
      <c r="CN166" s="113"/>
      <c r="CO166" s="113"/>
      <c r="CP166" s="113"/>
      <c r="DQ166" s="134">
        <f>IF(I166&lt;&gt;"",MAX(J$1:J165)+1,"")</f>
        <v>142</v>
      </c>
    </row>
    <row r="167" spans="1:121" s="144" customFormat="1" ht="59.25" customHeight="1" x14ac:dyDescent="0.25">
      <c r="A167" s="312"/>
      <c r="B167" s="340" t="s">
        <v>84</v>
      </c>
      <c r="C167" s="352" t="str">
        <f t="shared" si="351"/>
        <v>6 - LA VISITE LIBRE</v>
      </c>
      <c r="D167" s="351" t="s">
        <v>224</v>
      </c>
      <c r="E167" s="340"/>
      <c r="F167" s="313">
        <f>VLOOKUP(H167,Feuil1!A$1:B$5,2,0)</f>
        <v>0.1</v>
      </c>
      <c r="G167" s="322">
        <f t="shared" si="352"/>
        <v>1</v>
      </c>
      <c r="H167" s="323" t="s">
        <v>74</v>
      </c>
      <c r="I167" s="324">
        <v>31</v>
      </c>
      <c r="J167" s="663">
        <f>IF(I167&lt;&gt;"",MAX(J$1:J166)+1,"")</f>
        <v>143</v>
      </c>
      <c r="K167" s="591" t="s">
        <v>233</v>
      </c>
      <c r="L167" s="592">
        <v>1</v>
      </c>
      <c r="M167" s="675" t="s">
        <v>0</v>
      </c>
      <c r="N167" s="695"/>
      <c r="O167" s="696" t="str">
        <f t="shared" si="341"/>
        <v/>
      </c>
      <c r="P167" s="591" t="s">
        <v>729</v>
      </c>
      <c r="Q167" s="688" t="s">
        <v>763</v>
      </c>
      <c r="R167" s="115"/>
      <c r="S167" s="145"/>
      <c r="T167" s="116">
        <f t="shared" si="400"/>
        <v>1</v>
      </c>
      <c r="U167" s="116">
        <f t="shared" si="401"/>
        <v>1</v>
      </c>
      <c r="V167" s="116">
        <f t="shared" si="402"/>
        <v>1</v>
      </c>
      <c r="W167" s="116"/>
      <c r="X167" s="116">
        <f t="shared" si="403"/>
        <v>0</v>
      </c>
      <c r="Y167" s="116"/>
      <c r="Z167" s="116">
        <f t="shared" si="404"/>
        <v>1</v>
      </c>
      <c r="AA167" s="116"/>
      <c r="AB167" s="117"/>
      <c r="AC167" s="117"/>
      <c r="AD167" s="118">
        <f t="shared" si="358"/>
        <v>1</v>
      </c>
      <c r="AE167" s="118"/>
      <c r="AF167" s="118">
        <f t="shared" si="359"/>
        <v>0</v>
      </c>
      <c r="AG167" s="118"/>
      <c r="AH167" s="118">
        <f t="shared" si="360"/>
        <v>1</v>
      </c>
      <c r="AI167" s="119"/>
      <c r="AJ167" s="120"/>
      <c r="AK167" s="118"/>
      <c r="AL167" s="118" t="str">
        <f t="shared" si="361"/>
        <v/>
      </c>
      <c r="AM167" s="118"/>
      <c r="AN167" s="118" t="str">
        <f t="shared" si="362"/>
        <v/>
      </c>
      <c r="AO167" s="118"/>
      <c r="AP167" s="118" t="str">
        <f t="shared" si="363"/>
        <v/>
      </c>
      <c r="AQ167" s="119"/>
      <c r="AR167" s="120"/>
      <c r="AS167" s="118"/>
      <c r="AT167" s="118" t="str">
        <f t="shared" si="364"/>
        <v/>
      </c>
      <c r="AU167" s="118"/>
      <c r="AV167" s="118" t="str">
        <f t="shared" si="365"/>
        <v/>
      </c>
      <c r="AW167" s="118"/>
      <c r="AX167" s="118" t="str">
        <f t="shared" si="366"/>
        <v/>
      </c>
      <c r="AY167" s="119"/>
      <c r="AZ167" s="120"/>
      <c r="BA167" s="118"/>
      <c r="BB167" s="118" t="str">
        <f t="shared" si="367"/>
        <v/>
      </c>
      <c r="BC167" s="118"/>
      <c r="BD167" s="118" t="str">
        <f t="shared" si="368"/>
        <v/>
      </c>
      <c r="BE167" s="118"/>
      <c r="BF167" s="118" t="str">
        <f t="shared" si="369"/>
        <v/>
      </c>
      <c r="BG167" s="119"/>
      <c r="BH167" s="120"/>
      <c r="BI167" s="116"/>
      <c r="BJ167" s="118" t="str">
        <f t="shared" si="370"/>
        <v/>
      </c>
      <c r="BK167" s="118"/>
      <c r="BL167" s="118" t="str">
        <f t="shared" si="371"/>
        <v/>
      </c>
      <c r="BM167" s="118"/>
      <c r="BN167" s="118" t="str">
        <f t="shared" si="372"/>
        <v/>
      </c>
      <c r="BO167" s="119"/>
      <c r="BP167" s="120"/>
      <c r="BQ167" s="116"/>
      <c r="BR167" s="118" t="str">
        <f t="shared" si="342"/>
        <v/>
      </c>
      <c r="BS167" s="118"/>
      <c r="BT167" s="118" t="str">
        <f t="shared" si="343"/>
        <v/>
      </c>
      <c r="BU167" s="118"/>
      <c r="BV167" s="118" t="str">
        <f t="shared" si="344"/>
        <v/>
      </c>
      <c r="BW167" s="119"/>
      <c r="BX167" s="120"/>
      <c r="BY167" s="121"/>
      <c r="BZ167" s="118" t="str">
        <f t="shared" si="345"/>
        <v/>
      </c>
      <c r="CA167" s="118"/>
      <c r="CB167" s="118" t="str">
        <f t="shared" si="346"/>
        <v/>
      </c>
      <c r="CC167" s="118"/>
      <c r="CD167" s="118" t="str">
        <f t="shared" si="347"/>
        <v/>
      </c>
      <c r="CE167" s="119"/>
      <c r="CF167" s="113"/>
      <c r="CG167" s="113"/>
      <c r="CH167" s="118" t="str">
        <f t="shared" si="348"/>
        <v/>
      </c>
      <c r="CI167" s="118"/>
      <c r="CJ167" s="118" t="str">
        <f t="shared" si="349"/>
        <v/>
      </c>
      <c r="CK167" s="118"/>
      <c r="CL167" s="118" t="str">
        <f t="shared" si="350"/>
        <v/>
      </c>
      <c r="CM167" s="119"/>
      <c r="CN167" s="113"/>
      <c r="CO167" s="113"/>
      <c r="CP167" s="113"/>
      <c r="DQ167" s="134">
        <f>IF(I167&lt;&gt;"",MAX(J$1:J166)+1,"")</f>
        <v>143</v>
      </c>
    </row>
    <row r="168" spans="1:121" s="113" customFormat="1" ht="42" customHeight="1" x14ac:dyDescent="0.25">
      <c r="A168" s="312"/>
      <c r="B168" s="313" t="s">
        <v>72</v>
      </c>
      <c r="C168" s="352" t="str">
        <f t="shared" si="351"/>
        <v>6 - LA VISITE LIBRE</v>
      </c>
      <c r="D168" s="351" t="s">
        <v>224</v>
      </c>
      <c r="E168" s="313"/>
      <c r="F168" s="313">
        <f>VLOOKUP(H168,Feuil1!A$1:B$5,2,0)</f>
        <v>0.2</v>
      </c>
      <c r="G168" s="322">
        <f t="shared" si="352"/>
        <v>5</v>
      </c>
      <c r="H168" s="323" t="s">
        <v>157</v>
      </c>
      <c r="I168" s="324">
        <v>29</v>
      </c>
      <c r="J168" s="663">
        <f>IF(I168&lt;&gt;"",MAX(J$1:J167)+1,"")</f>
        <v>144</v>
      </c>
      <c r="K168" s="650" t="s">
        <v>832</v>
      </c>
      <c r="L168" s="671">
        <v>3</v>
      </c>
      <c r="M168" s="672" t="s">
        <v>0</v>
      </c>
      <c r="N168" s="673"/>
      <c r="O168" s="697" t="str">
        <f t="shared" si="341"/>
        <v/>
      </c>
      <c r="P168" s="674" t="s">
        <v>226</v>
      </c>
      <c r="Q168" s="685" t="s">
        <v>763</v>
      </c>
      <c r="R168" s="115"/>
      <c r="S168" s="145"/>
      <c r="T168" s="116">
        <f t="shared" si="400"/>
        <v>3</v>
      </c>
      <c r="U168" s="116">
        <f t="shared" si="401"/>
        <v>1</v>
      </c>
      <c r="V168" s="116">
        <f t="shared" si="402"/>
        <v>3</v>
      </c>
      <c r="W168" s="116"/>
      <c r="X168" s="116">
        <f t="shared" si="403"/>
        <v>0</v>
      </c>
      <c r="Y168" s="116"/>
      <c r="Z168" s="116">
        <f t="shared" si="404"/>
        <v>3</v>
      </c>
      <c r="AA168" s="116"/>
      <c r="AB168" s="117"/>
      <c r="AC168" s="117"/>
      <c r="AD168" s="118" t="str">
        <f t="shared" si="358"/>
        <v/>
      </c>
      <c r="AE168" s="118"/>
      <c r="AF168" s="118" t="str">
        <f t="shared" si="359"/>
        <v/>
      </c>
      <c r="AG168" s="118"/>
      <c r="AH168" s="118" t="str">
        <f t="shared" si="360"/>
        <v/>
      </c>
      <c r="AI168" s="119"/>
      <c r="AJ168" s="120"/>
      <c r="AK168" s="118"/>
      <c r="AL168" s="118" t="str">
        <f t="shared" si="361"/>
        <v/>
      </c>
      <c r="AM168" s="118"/>
      <c r="AN168" s="118" t="str">
        <f t="shared" si="362"/>
        <v/>
      </c>
      <c r="AO168" s="118"/>
      <c r="AP168" s="118" t="str">
        <f t="shared" si="363"/>
        <v/>
      </c>
      <c r="AQ168" s="119"/>
      <c r="AR168" s="120"/>
      <c r="AS168" s="118"/>
      <c r="AT168" s="118" t="str">
        <f t="shared" si="364"/>
        <v/>
      </c>
      <c r="AU168" s="118"/>
      <c r="AV168" s="118" t="str">
        <f t="shared" si="365"/>
        <v/>
      </c>
      <c r="AW168" s="118"/>
      <c r="AX168" s="118" t="str">
        <f t="shared" si="366"/>
        <v/>
      </c>
      <c r="AY168" s="119"/>
      <c r="AZ168" s="120"/>
      <c r="BA168" s="118"/>
      <c r="BB168" s="118" t="str">
        <f t="shared" si="367"/>
        <v/>
      </c>
      <c r="BC168" s="118"/>
      <c r="BD168" s="118" t="str">
        <f t="shared" si="368"/>
        <v/>
      </c>
      <c r="BE168" s="118"/>
      <c r="BF168" s="118" t="str">
        <f t="shared" si="369"/>
        <v/>
      </c>
      <c r="BG168" s="119"/>
      <c r="BH168" s="120"/>
      <c r="BI168" s="116"/>
      <c r="BJ168" s="118">
        <f t="shared" si="370"/>
        <v>3</v>
      </c>
      <c r="BK168" s="118"/>
      <c r="BL168" s="118">
        <f t="shared" si="371"/>
        <v>0</v>
      </c>
      <c r="BM168" s="118"/>
      <c r="BN168" s="118">
        <f t="shared" si="372"/>
        <v>3</v>
      </c>
      <c r="BO168" s="119"/>
      <c r="BP168" s="120"/>
      <c r="BQ168" s="116"/>
      <c r="BR168" s="118" t="str">
        <f t="shared" si="342"/>
        <v/>
      </c>
      <c r="BS168" s="118"/>
      <c r="BT168" s="118" t="str">
        <f t="shared" si="343"/>
        <v/>
      </c>
      <c r="BU168" s="118"/>
      <c r="BV168" s="118" t="str">
        <f t="shared" si="344"/>
        <v/>
      </c>
      <c r="BW168" s="119"/>
      <c r="BX168" s="120"/>
      <c r="BY168" s="121"/>
      <c r="BZ168" s="118" t="str">
        <f t="shared" si="345"/>
        <v/>
      </c>
      <c r="CA168" s="118"/>
      <c r="CB168" s="118" t="str">
        <f t="shared" si="346"/>
        <v/>
      </c>
      <c r="CC168" s="118"/>
      <c r="CD168" s="118" t="str">
        <f t="shared" si="347"/>
        <v/>
      </c>
      <c r="CE168" s="119"/>
      <c r="CH168" s="118" t="str">
        <f t="shared" si="348"/>
        <v/>
      </c>
      <c r="CI168" s="118"/>
      <c r="CJ168" s="118" t="str">
        <f t="shared" si="349"/>
        <v/>
      </c>
      <c r="CK168" s="118"/>
      <c r="CL168" s="118" t="str">
        <f t="shared" si="350"/>
        <v/>
      </c>
      <c r="CM168" s="119"/>
      <c r="DQ168" s="134">
        <f>IF(I168&lt;&gt;"",MAX(J$1:J163)+1,"")</f>
        <v>140</v>
      </c>
    </row>
    <row r="169" spans="1:121" s="113" customFormat="1" ht="46.5" customHeight="1" x14ac:dyDescent="0.25">
      <c r="A169" s="312"/>
      <c r="B169" s="313" t="s">
        <v>72</v>
      </c>
      <c r="C169" s="352" t="str">
        <f t="shared" si="351"/>
        <v>6 - LA VISITE LIBRE</v>
      </c>
      <c r="D169" s="351" t="s">
        <v>224</v>
      </c>
      <c r="E169" s="313"/>
      <c r="F169" s="313">
        <f>VLOOKUP(H169,Feuil1!A$1:B$5,2,0)</f>
        <v>0.2</v>
      </c>
      <c r="G169" s="322">
        <f t="shared" ref="G169" si="405">IF(H169="Information et Communication",1,IF(H169="Savoir-faire Savoir-être",2,IF(H169="Confort et hygiène",3,IF(H169="Qualité de la prestation",5,IF(H169="Développement Durable",4)))))</f>
        <v>5</v>
      </c>
      <c r="H169" s="323" t="s">
        <v>157</v>
      </c>
      <c r="I169" s="324">
        <v>29</v>
      </c>
      <c r="J169" s="663">
        <f>IF(I169&lt;&gt;"",MAX(J$1:J168)+1,"")</f>
        <v>145</v>
      </c>
      <c r="K169" s="714" t="s">
        <v>833</v>
      </c>
      <c r="L169" s="664">
        <v>3</v>
      </c>
      <c r="M169" s="669" t="s">
        <v>0</v>
      </c>
      <c r="N169" s="670"/>
      <c r="O169" s="666" t="str">
        <f t="shared" ref="O169" si="406">IF(ISERROR(SEARCH("Pas de NM possible",P169)),"","oui")</f>
        <v/>
      </c>
      <c r="P169" s="665" t="s">
        <v>226</v>
      </c>
      <c r="Q169" s="684" t="s">
        <v>763</v>
      </c>
      <c r="R169" s="115"/>
      <c r="S169" s="145"/>
      <c r="T169" s="116">
        <f t="shared" ref="T169" si="407">L169</f>
        <v>3</v>
      </c>
      <c r="U169" s="116">
        <f t="shared" ref="U169" si="408">IF(M169="OUI",1,IF(M169="NON",0,IF(M169="Non Mesuré","",0)))</f>
        <v>1</v>
      </c>
      <c r="V169" s="116">
        <f t="shared" ref="V169" si="409">IF(M169&lt;&gt;"Non Mesuré",T169*U169,"")</f>
        <v>3</v>
      </c>
      <c r="W169" s="116"/>
      <c r="X169" s="116">
        <f t="shared" ref="X169" si="410">IF(M169="Non Mesuré",T169,0)</f>
        <v>0</v>
      </c>
      <c r="Y169" s="116"/>
      <c r="Z169" s="116">
        <f t="shared" ref="Z169" si="411">T169-X169</f>
        <v>3</v>
      </c>
      <c r="AA169" s="116"/>
      <c r="AB169" s="117"/>
      <c r="AC169" s="117"/>
      <c r="AD169" s="118" t="str">
        <f t="shared" ref="AD169" si="412">IF(G169=1,V169,"")</f>
        <v/>
      </c>
      <c r="AE169" s="118"/>
      <c r="AF169" s="118" t="str">
        <f t="shared" ref="AF169" si="413">IF(G169=1,X169,"")</f>
        <v/>
      </c>
      <c r="AG169" s="118"/>
      <c r="AH169" s="118" t="str">
        <f t="shared" ref="AH169" si="414">IF(G169=1,Z169,"")</f>
        <v/>
      </c>
      <c r="AI169" s="119"/>
      <c r="AJ169" s="120"/>
      <c r="AK169" s="118"/>
      <c r="AL169" s="118" t="str">
        <f t="shared" ref="AL169" si="415">IF(G169=2,V169,"")</f>
        <v/>
      </c>
      <c r="AM169" s="118"/>
      <c r="AN169" s="118" t="str">
        <f t="shared" ref="AN169" si="416">IF(G169=2,X169,"")</f>
        <v/>
      </c>
      <c r="AO169" s="118"/>
      <c r="AP169" s="118" t="str">
        <f t="shared" ref="AP169" si="417">IF(G169=2,Z169,"")</f>
        <v/>
      </c>
      <c r="AQ169" s="119"/>
      <c r="AR169" s="120"/>
      <c r="AS169" s="118"/>
      <c r="AT169" s="118" t="str">
        <f t="shared" ref="AT169" si="418">IF(G169=3,V169,"")</f>
        <v/>
      </c>
      <c r="AU169" s="118"/>
      <c r="AV169" s="118" t="str">
        <f t="shared" ref="AV169" si="419">IF(G169=3,X169,"")</f>
        <v/>
      </c>
      <c r="AW169" s="118"/>
      <c r="AX169" s="118" t="str">
        <f t="shared" ref="AX169" si="420">IF(G169=3,Z169,"")</f>
        <v/>
      </c>
      <c r="AY169" s="119"/>
      <c r="AZ169" s="120"/>
      <c r="BA169" s="118"/>
      <c r="BB169" s="118" t="str">
        <f t="shared" ref="BB169" si="421">IF(G169=4,V169,"")</f>
        <v/>
      </c>
      <c r="BC169" s="118"/>
      <c r="BD169" s="118" t="str">
        <f t="shared" ref="BD169" si="422">IF(G169=4,X169,"")</f>
        <v/>
      </c>
      <c r="BE169" s="118"/>
      <c r="BF169" s="118" t="str">
        <f t="shared" ref="BF169" si="423">IF(G169=4,Z169,"")</f>
        <v/>
      </c>
      <c r="BG169" s="119"/>
      <c r="BH169" s="120"/>
      <c r="BI169" s="116"/>
      <c r="BJ169" s="118">
        <f t="shared" ref="BJ169" si="424">IF(G169=5,V169,"")</f>
        <v>3</v>
      </c>
      <c r="BK169" s="118"/>
      <c r="BL169" s="118">
        <f t="shared" ref="BL169" si="425">IF(G169=5,X169,"")</f>
        <v>0</v>
      </c>
      <c r="BM169" s="118"/>
      <c r="BN169" s="118">
        <f t="shared" ref="BN169" si="426">IF(G169=5,Z169,"")</f>
        <v>3</v>
      </c>
      <c r="BO169" s="119"/>
      <c r="BP169" s="120"/>
      <c r="BQ169" s="116"/>
      <c r="BR169" s="118" t="str">
        <f t="shared" ref="BR169" si="427">IF(A169=31,V169,"")</f>
        <v/>
      </c>
      <c r="BS169" s="118"/>
      <c r="BT169" s="118" t="str">
        <f t="shared" ref="BT169" si="428">IF(A169=31,X169,"")</f>
        <v/>
      </c>
      <c r="BU169" s="118"/>
      <c r="BV169" s="118" t="str">
        <f t="shared" ref="BV169" si="429">IF(A169=31,Z169,"")</f>
        <v/>
      </c>
      <c r="BW169" s="119"/>
      <c r="BX169" s="120"/>
      <c r="BY169" s="121"/>
      <c r="BZ169" s="118" t="str">
        <f t="shared" ref="BZ169" si="430">IF(A169=32,V169,"")</f>
        <v/>
      </c>
      <c r="CA169" s="118"/>
      <c r="CB169" s="118" t="str">
        <f t="shared" ref="CB169" si="431">IF(A169=32,X169,"")</f>
        <v/>
      </c>
      <c r="CC169" s="118"/>
      <c r="CD169" s="118" t="str">
        <f t="shared" ref="CD169" si="432">IF(A169=32,Z169,"")</f>
        <v/>
      </c>
      <c r="CE169" s="119"/>
      <c r="CH169" s="118" t="str">
        <f t="shared" ref="CH169" si="433">IF(A169=33,V169,"")</f>
        <v/>
      </c>
      <c r="CI169" s="118"/>
      <c r="CJ169" s="118" t="str">
        <f t="shared" ref="CJ169" si="434">IF(A169=33,X169,"")</f>
        <v/>
      </c>
      <c r="CK169" s="118"/>
      <c r="CL169" s="118" t="str">
        <f t="shared" ref="CL169" si="435">IF(A169=33,Z169,"")</f>
        <v/>
      </c>
      <c r="CM169" s="119"/>
      <c r="DQ169" s="134">
        <f>IF(I169&lt;&gt;"",MAX(J$1:J164)+1,"")</f>
        <v>141</v>
      </c>
    </row>
    <row r="170" spans="1:121" s="132" customFormat="1" ht="18" customHeight="1" x14ac:dyDescent="0.25">
      <c r="A170" s="312"/>
      <c r="B170" s="313"/>
      <c r="C170" s="313"/>
      <c r="D170" s="313"/>
      <c r="E170" s="313"/>
      <c r="F170" s="313"/>
      <c r="G170" s="322"/>
      <c r="H170" s="322"/>
      <c r="I170" s="350"/>
      <c r="J170" s="663" t="str">
        <f>IF(I170&lt;&gt;"",MAX(J$1:J169)+1,"")</f>
        <v/>
      </c>
      <c r="K170" s="143" t="s">
        <v>234</v>
      </c>
      <c r="L170" s="143"/>
      <c r="M170" s="593"/>
      <c r="N170" s="641"/>
      <c r="O170" s="201" t="str">
        <f t="shared" si="341"/>
        <v/>
      </c>
      <c r="P170" s="125"/>
      <c r="Q170" s="449"/>
      <c r="R170" s="115"/>
      <c r="S170" s="112"/>
      <c r="T170" s="273"/>
      <c r="U170" s="126"/>
      <c r="V170" s="126"/>
      <c r="W170" s="126"/>
      <c r="X170" s="126"/>
      <c r="Y170" s="126"/>
      <c r="Z170" s="126"/>
      <c r="AA170" s="126"/>
      <c r="AB170" s="127"/>
      <c r="AC170" s="127"/>
      <c r="AD170" s="128"/>
      <c r="AE170" s="128"/>
      <c r="AF170" s="128"/>
      <c r="AG170" s="128"/>
      <c r="AH170" s="128"/>
      <c r="AI170" s="129"/>
      <c r="AJ170" s="130"/>
      <c r="AK170" s="128"/>
      <c r="AL170" s="128"/>
      <c r="AM170" s="128"/>
      <c r="AN170" s="128"/>
      <c r="AO170" s="128"/>
      <c r="AP170" s="128"/>
      <c r="AQ170" s="129"/>
      <c r="AR170" s="130"/>
      <c r="AS170" s="128"/>
      <c r="AT170" s="128"/>
      <c r="AU170" s="128"/>
      <c r="AV170" s="128"/>
      <c r="AW170" s="128"/>
      <c r="AX170" s="128"/>
      <c r="AY170" s="129"/>
      <c r="AZ170" s="130"/>
      <c r="BA170" s="128"/>
      <c r="BB170" s="128"/>
      <c r="BC170" s="128"/>
      <c r="BD170" s="128"/>
      <c r="BE170" s="128"/>
      <c r="BF170" s="128"/>
      <c r="BG170" s="129"/>
      <c r="BH170" s="130"/>
      <c r="BI170" s="126"/>
      <c r="BJ170" s="128"/>
      <c r="BK170" s="128"/>
      <c r="BL170" s="128"/>
      <c r="BM170" s="128"/>
      <c r="BN170" s="128"/>
      <c r="BO170" s="129"/>
      <c r="BP170" s="130"/>
      <c r="BQ170" s="126"/>
      <c r="BR170" s="128" t="str">
        <f t="shared" si="342"/>
        <v/>
      </c>
      <c r="BS170" s="128"/>
      <c r="BT170" s="128" t="str">
        <f t="shared" si="343"/>
        <v/>
      </c>
      <c r="BU170" s="128"/>
      <c r="BV170" s="128" t="str">
        <f t="shared" si="344"/>
        <v/>
      </c>
      <c r="BW170" s="129"/>
      <c r="BX170" s="130"/>
      <c r="BY170" s="131"/>
      <c r="BZ170" s="128" t="str">
        <f t="shared" si="345"/>
        <v/>
      </c>
      <c r="CA170" s="128"/>
      <c r="CB170" s="128" t="str">
        <f t="shared" si="346"/>
        <v/>
      </c>
      <c r="CC170" s="128"/>
      <c r="CD170" s="128" t="str">
        <f t="shared" si="347"/>
        <v/>
      </c>
      <c r="CE170" s="129"/>
      <c r="CH170" s="128" t="str">
        <f t="shared" si="348"/>
        <v/>
      </c>
      <c r="CI170" s="128"/>
      <c r="CJ170" s="128" t="str">
        <f t="shared" si="349"/>
        <v/>
      </c>
      <c r="CK170" s="128"/>
      <c r="CL170" s="128" t="str">
        <f t="shared" si="350"/>
        <v/>
      </c>
      <c r="CM170" s="129"/>
      <c r="DQ170" s="124" t="str">
        <f>IF(I170&lt;&gt;"",MAX(J$1:J167)+1,"")</f>
        <v/>
      </c>
    </row>
    <row r="171" spans="1:121" s="113" customFormat="1" ht="18" customHeight="1" x14ac:dyDescent="0.25">
      <c r="A171" s="312"/>
      <c r="B171" s="313" t="s">
        <v>72</v>
      </c>
      <c r="C171" s="352" t="str">
        <f t="shared" si="351"/>
        <v>6 - LA VISITE LIBRE</v>
      </c>
      <c r="D171" s="351" t="s">
        <v>234</v>
      </c>
      <c r="E171" s="313" t="s">
        <v>78</v>
      </c>
      <c r="F171" s="313">
        <f>VLOOKUP(H171,Feuil1!A$1:B$5,2,0)</f>
        <v>0.2</v>
      </c>
      <c r="G171" s="322">
        <f t="shared" si="352"/>
        <v>5</v>
      </c>
      <c r="H171" s="323" t="s">
        <v>157</v>
      </c>
      <c r="I171" s="324">
        <v>32</v>
      </c>
      <c r="J171" s="663">
        <f>IF(I171&lt;&gt;"",MAX(J$1:J170)+1,"")</f>
        <v>146</v>
      </c>
      <c r="K171" s="401" t="s">
        <v>237</v>
      </c>
      <c r="L171" s="402">
        <v>3</v>
      </c>
      <c r="M171" s="403" t="s">
        <v>87</v>
      </c>
      <c r="N171" s="679"/>
      <c r="O171" s="404" t="str">
        <f t="shared" si="341"/>
        <v/>
      </c>
      <c r="P171" s="401" t="s">
        <v>238</v>
      </c>
      <c r="Q171" s="446" t="s">
        <v>763</v>
      </c>
      <c r="R171" s="115"/>
      <c r="S171" s="145"/>
      <c r="T171" s="263">
        <f t="shared" ref="T171:T177" si="436">L171</f>
        <v>3</v>
      </c>
      <c r="U171" s="116">
        <f t="shared" ref="U171:U177" si="437">IF(M171="Très Satisfaisant",1,IF(M171="Satisfaisant",0.75,IF(M171="Insatisfaisant",0.25,IF(M171="Très Insatisfaisant",0,IF(M171="Non Mesuré","",0)))))</f>
        <v>1</v>
      </c>
      <c r="V171" s="116">
        <f t="shared" ref="V171:V177" si="438">IF(M171&lt;&gt;"Non Mesuré",T171*U171,"")</f>
        <v>3</v>
      </c>
      <c r="W171" s="116"/>
      <c r="X171" s="116">
        <f t="shared" ref="X171:X177" si="439">IF(M171="Non Mesuré",T171,0)</f>
        <v>0</v>
      </c>
      <c r="Y171" s="116"/>
      <c r="Z171" s="116">
        <f t="shared" ref="Z171:Z177" si="440">T171-X171</f>
        <v>3</v>
      </c>
      <c r="AA171" s="116"/>
      <c r="AB171" s="117"/>
      <c r="AC171" s="117"/>
      <c r="AD171" s="118" t="str">
        <f t="shared" ref="AD171:AD180" si="441">IF(G171=1,V171,"")</f>
        <v/>
      </c>
      <c r="AE171" s="118"/>
      <c r="AF171" s="118" t="str">
        <f t="shared" ref="AF171:AF180" si="442">IF(G171=1,X171,"")</f>
        <v/>
      </c>
      <c r="AG171" s="118"/>
      <c r="AH171" s="118" t="str">
        <f t="shared" ref="AH171:AH180" si="443">IF(G171=1,Z171,"")</f>
        <v/>
      </c>
      <c r="AI171" s="119"/>
      <c r="AJ171" s="120"/>
      <c r="AK171" s="118"/>
      <c r="AL171" s="118" t="str">
        <f t="shared" ref="AL171:AL180" si="444">IF(G171=2,V171,"")</f>
        <v/>
      </c>
      <c r="AM171" s="118"/>
      <c r="AN171" s="118" t="str">
        <f t="shared" ref="AN171:AN180" si="445">IF(G171=2,X171,"")</f>
        <v/>
      </c>
      <c r="AO171" s="118"/>
      <c r="AP171" s="118" t="str">
        <f t="shared" ref="AP171:AP180" si="446">IF(G171=2,Z171,"")</f>
        <v/>
      </c>
      <c r="AQ171" s="119"/>
      <c r="AR171" s="120"/>
      <c r="AS171" s="118"/>
      <c r="AT171" s="118" t="str">
        <f t="shared" ref="AT171:AT180" si="447">IF(G171=3,V171,"")</f>
        <v/>
      </c>
      <c r="AU171" s="118"/>
      <c r="AV171" s="118" t="str">
        <f t="shared" ref="AV171:AV180" si="448">IF(G171=3,X171,"")</f>
        <v/>
      </c>
      <c r="AW171" s="118"/>
      <c r="AX171" s="118" t="str">
        <f t="shared" ref="AX171:AX180" si="449">IF(G171=3,Z171,"")</f>
        <v/>
      </c>
      <c r="AY171" s="119"/>
      <c r="AZ171" s="120"/>
      <c r="BA171" s="118"/>
      <c r="BB171" s="118" t="str">
        <f t="shared" ref="BB171:BB180" si="450">IF(G171=4,V171,"")</f>
        <v/>
      </c>
      <c r="BC171" s="118"/>
      <c r="BD171" s="118" t="str">
        <f t="shared" ref="BD171:BD180" si="451">IF(G171=4,X171,"")</f>
        <v/>
      </c>
      <c r="BE171" s="118"/>
      <c r="BF171" s="118" t="str">
        <f t="shared" ref="BF171:BF180" si="452">IF(G171=4,Z171,"")</f>
        <v/>
      </c>
      <c r="BG171" s="119"/>
      <c r="BH171" s="120"/>
      <c r="BI171" s="116"/>
      <c r="BJ171" s="118">
        <f t="shared" ref="BJ171:BJ180" si="453">IF(G171=5,V171,"")</f>
        <v>3</v>
      </c>
      <c r="BK171" s="118"/>
      <c r="BL171" s="118">
        <f t="shared" ref="BL171:BL180" si="454">IF(G171=5,X171,"")</f>
        <v>0</v>
      </c>
      <c r="BM171" s="118"/>
      <c r="BN171" s="118">
        <f t="shared" ref="BN171:BN180" si="455">IF(G171=5,Z171,"")</f>
        <v>3</v>
      </c>
      <c r="BO171" s="119"/>
      <c r="BP171" s="120"/>
      <c r="BQ171" s="116"/>
      <c r="BR171" s="118" t="str">
        <f t="shared" si="342"/>
        <v/>
      </c>
      <c r="BS171" s="118"/>
      <c r="BT171" s="118" t="str">
        <f t="shared" si="343"/>
        <v/>
      </c>
      <c r="BU171" s="118"/>
      <c r="BV171" s="118" t="str">
        <f t="shared" si="344"/>
        <v/>
      </c>
      <c r="BW171" s="119"/>
      <c r="BX171" s="120"/>
      <c r="BY171" s="121"/>
      <c r="BZ171" s="118" t="str">
        <f t="shared" si="345"/>
        <v/>
      </c>
      <c r="CA171" s="118"/>
      <c r="CB171" s="118" t="str">
        <f t="shared" si="346"/>
        <v/>
      </c>
      <c r="CC171" s="118"/>
      <c r="CD171" s="118" t="str">
        <f t="shared" si="347"/>
        <v/>
      </c>
      <c r="CE171" s="119"/>
      <c r="CH171" s="118" t="str">
        <f t="shared" si="348"/>
        <v/>
      </c>
      <c r="CI171" s="118"/>
      <c r="CJ171" s="118" t="str">
        <f t="shared" si="349"/>
        <v/>
      </c>
      <c r="CK171" s="118"/>
      <c r="CL171" s="118" t="str">
        <f t="shared" si="350"/>
        <v/>
      </c>
      <c r="CM171" s="119"/>
      <c r="DQ171" s="134">
        <f>IF(I171&lt;&gt;"",MAX(J$1:J170)+1,"")</f>
        <v>146</v>
      </c>
    </row>
    <row r="172" spans="1:121" s="113" customFormat="1" ht="18" customHeight="1" x14ac:dyDescent="0.25">
      <c r="A172" s="312">
        <v>31</v>
      </c>
      <c r="B172" s="313" t="s">
        <v>72</v>
      </c>
      <c r="C172" s="352" t="str">
        <f t="shared" si="351"/>
        <v>6 - LA VISITE LIBRE</v>
      </c>
      <c r="D172" s="351" t="s">
        <v>234</v>
      </c>
      <c r="E172" s="313" t="s">
        <v>78</v>
      </c>
      <c r="F172" s="313">
        <f>VLOOKUP(H172,Feuil1!A$1:B$5,2,0)</f>
        <v>0.25</v>
      </c>
      <c r="G172" s="322">
        <f t="shared" si="352"/>
        <v>3</v>
      </c>
      <c r="H172" s="323" t="s">
        <v>154</v>
      </c>
      <c r="I172" s="324">
        <v>32</v>
      </c>
      <c r="J172" s="663">
        <f>IF(I172&lt;&gt;"",MAX(J$1:J171)+1,"")</f>
        <v>147</v>
      </c>
      <c r="K172" s="183" t="s">
        <v>529</v>
      </c>
      <c r="L172" s="182">
        <v>3</v>
      </c>
      <c r="M172" s="213" t="s">
        <v>87</v>
      </c>
      <c r="N172" s="668"/>
      <c r="O172" s="199" t="str">
        <f t="shared" si="341"/>
        <v/>
      </c>
      <c r="P172" s="183"/>
      <c r="Q172" s="447" t="s">
        <v>763</v>
      </c>
      <c r="R172" s="115"/>
      <c r="S172" s="145"/>
      <c r="T172" s="263">
        <f t="shared" si="436"/>
        <v>3</v>
      </c>
      <c r="U172" s="116">
        <f t="shared" si="437"/>
        <v>1</v>
      </c>
      <c r="V172" s="116">
        <f t="shared" si="438"/>
        <v>3</v>
      </c>
      <c r="W172" s="116"/>
      <c r="X172" s="116">
        <f t="shared" si="439"/>
        <v>0</v>
      </c>
      <c r="Y172" s="116"/>
      <c r="Z172" s="116">
        <f t="shared" si="440"/>
        <v>3</v>
      </c>
      <c r="AA172" s="116"/>
      <c r="AB172" s="117"/>
      <c r="AC172" s="117"/>
      <c r="AD172" s="118" t="str">
        <f t="shared" si="441"/>
        <v/>
      </c>
      <c r="AE172" s="118"/>
      <c r="AF172" s="118" t="str">
        <f t="shared" si="442"/>
        <v/>
      </c>
      <c r="AG172" s="118"/>
      <c r="AH172" s="118" t="str">
        <f t="shared" si="443"/>
        <v/>
      </c>
      <c r="AI172" s="119"/>
      <c r="AJ172" s="120"/>
      <c r="AK172" s="118"/>
      <c r="AL172" s="118" t="str">
        <f t="shared" si="444"/>
        <v/>
      </c>
      <c r="AM172" s="118"/>
      <c r="AN172" s="118" t="str">
        <f t="shared" si="445"/>
        <v/>
      </c>
      <c r="AO172" s="118"/>
      <c r="AP172" s="118" t="str">
        <f t="shared" si="446"/>
        <v/>
      </c>
      <c r="AQ172" s="119"/>
      <c r="AR172" s="120"/>
      <c r="AS172" s="118"/>
      <c r="AT172" s="118">
        <f t="shared" si="447"/>
        <v>3</v>
      </c>
      <c r="AU172" s="118"/>
      <c r="AV172" s="118">
        <f t="shared" si="448"/>
        <v>0</v>
      </c>
      <c r="AW172" s="118"/>
      <c r="AX172" s="118">
        <f t="shared" si="449"/>
        <v>3</v>
      </c>
      <c r="AY172" s="119"/>
      <c r="AZ172" s="120"/>
      <c r="BA172" s="118"/>
      <c r="BB172" s="118" t="str">
        <f t="shared" si="450"/>
        <v/>
      </c>
      <c r="BC172" s="118"/>
      <c r="BD172" s="118" t="str">
        <f t="shared" si="451"/>
        <v/>
      </c>
      <c r="BE172" s="118"/>
      <c r="BF172" s="118" t="str">
        <f t="shared" si="452"/>
        <v/>
      </c>
      <c r="BG172" s="119"/>
      <c r="BH172" s="120"/>
      <c r="BI172" s="116"/>
      <c r="BJ172" s="118" t="str">
        <f t="shared" si="453"/>
        <v/>
      </c>
      <c r="BK172" s="118"/>
      <c r="BL172" s="118" t="str">
        <f t="shared" si="454"/>
        <v/>
      </c>
      <c r="BM172" s="118"/>
      <c r="BN172" s="118" t="str">
        <f t="shared" si="455"/>
        <v/>
      </c>
      <c r="BO172" s="119"/>
      <c r="BP172" s="120"/>
      <c r="BQ172" s="116"/>
      <c r="BR172" s="118">
        <f t="shared" si="342"/>
        <v>3</v>
      </c>
      <c r="BS172" s="118"/>
      <c r="BT172" s="118">
        <f t="shared" si="343"/>
        <v>0</v>
      </c>
      <c r="BU172" s="118"/>
      <c r="BV172" s="118">
        <f t="shared" si="344"/>
        <v>3</v>
      </c>
      <c r="BW172" s="119"/>
      <c r="BX172" s="120"/>
      <c r="BY172" s="121"/>
      <c r="BZ172" s="118" t="str">
        <f t="shared" si="345"/>
        <v/>
      </c>
      <c r="CA172" s="118"/>
      <c r="CB172" s="118" t="str">
        <f t="shared" si="346"/>
        <v/>
      </c>
      <c r="CC172" s="118"/>
      <c r="CD172" s="118" t="str">
        <f t="shared" si="347"/>
        <v/>
      </c>
      <c r="CE172" s="119"/>
      <c r="CH172" s="118" t="str">
        <f t="shared" si="348"/>
        <v/>
      </c>
      <c r="CI172" s="118"/>
      <c r="CJ172" s="118" t="str">
        <f t="shared" si="349"/>
        <v/>
      </c>
      <c r="CK172" s="118"/>
      <c r="CL172" s="118" t="str">
        <f t="shared" si="350"/>
        <v/>
      </c>
      <c r="CM172" s="119"/>
      <c r="DQ172" s="134">
        <f>IF(I172&lt;&gt;"",MAX(J$1:J171)+1,"")</f>
        <v>147</v>
      </c>
    </row>
    <row r="173" spans="1:121" s="113" customFormat="1" ht="18" customHeight="1" x14ac:dyDescent="0.25">
      <c r="A173" s="312">
        <v>31</v>
      </c>
      <c r="B173" s="313" t="s">
        <v>72</v>
      </c>
      <c r="C173" s="352" t="str">
        <f t="shared" si="351"/>
        <v>6 - LA VISITE LIBRE</v>
      </c>
      <c r="D173" s="351" t="s">
        <v>234</v>
      </c>
      <c r="E173" s="313" t="s">
        <v>78</v>
      </c>
      <c r="F173" s="313">
        <f>VLOOKUP(H173,Feuil1!A$1:B$5,2,0)</f>
        <v>0.25</v>
      </c>
      <c r="G173" s="322">
        <f t="shared" ref="G173" si="456">IF(H173="Information et Communication",1,IF(H173="Savoir-faire Savoir-être",2,IF(H173="Confort et hygiène",3,IF(H173="Qualité de la prestation",5,IF(H173="Développement Durable",4)))))</f>
        <v>3</v>
      </c>
      <c r="H173" s="323" t="s">
        <v>154</v>
      </c>
      <c r="I173" s="324">
        <v>32</v>
      </c>
      <c r="J173" s="663">
        <f>IF(I173&lt;&gt;"",MAX(J$1:J172)+1,"")</f>
        <v>148</v>
      </c>
      <c r="K173" s="183" t="s">
        <v>716</v>
      </c>
      <c r="L173" s="182">
        <v>3</v>
      </c>
      <c r="M173" s="213" t="s">
        <v>87</v>
      </c>
      <c r="N173" s="668"/>
      <c r="O173" s="199" t="str">
        <f t="shared" ref="O173" si="457">IF(ISERROR(SEARCH("Pas de NM possible",P173)),"","oui")</f>
        <v/>
      </c>
      <c r="P173" s="183"/>
      <c r="Q173" s="447" t="s">
        <v>763</v>
      </c>
      <c r="R173" s="115"/>
      <c r="S173" s="145"/>
      <c r="T173" s="263">
        <f t="shared" si="436"/>
        <v>3</v>
      </c>
      <c r="U173" s="116">
        <f t="shared" si="437"/>
        <v>1</v>
      </c>
      <c r="V173" s="116">
        <f t="shared" si="438"/>
        <v>3</v>
      </c>
      <c r="W173" s="116"/>
      <c r="X173" s="116">
        <f t="shared" si="439"/>
        <v>0</v>
      </c>
      <c r="Y173" s="116"/>
      <c r="Z173" s="116">
        <f t="shared" si="440"/>
        <v>3</v>
      </c>
      <c r="AA173" s="116"/>
      <c r="AB173" s="117"/>
      <c r="AC173" s="117"/>
      <c r="AD173" s="118" t="str">
        <f t="shared" si="441"/>
        <v/>
      </c>
      <c r="AE173" s="118"/>
      <c r="AF173" s="118" t="str">
        <f t="shared" si="442"/>
        <v/>
      </c>
      <c r="AG173" s="118"/>
      <c r="AH173" s="118" t="str">
        <f t="shared" si="443"/>
        <v/>
      </c>
      <c r="AI173" s="119"/>
      <c r="AJ173" s="120"/>
      <c r="AK173" s="118"/>
      <c r="AL173" s="118" t="str">
        <f t="shared" si="444"/>
        <v/>
      </c>
      <c r="AM173" s="118"/>
      <c r="AN173" s="118" t="str">
        <f t="shared" si="445"/>
        <v/>
      </c>
      <c r="AO173" s="118"/>
      <c r="AP173" s="118" t="str">
        <f t="shared" si="446"/>
        <v/>
      </c>
      <c r="AQ173" s="119"/>
      <c r="AR173" s="120"/>
      <c r="AS173" s="118"/>
      <c r="AT173" s="118">
        <f t="shared" si="447"/>
        <v>3</v>
      </c>
      <c r="AU173" s="118"/>
      <c r="AV173" s="118">
        <f t="shared" si="448"/>
        <v>0</v>
      </c>
      <c r="AW173" s="118"/>
      <c r="AX173" s="118">
        <f t="shared" si="449"/>
        <v>3</v>
      </c>
      <c r="AY173" s="119"/>
      <c r="AZ173" s="120"/>
      <c r="BA173" s="118"/>
      <c r="BB173" s="118" t="str">
        <f t="shared" si="450"/>
        <v/>
      </c>
      <c r="BC173" s="118"/>
      <c r="BD173" s="118" t="str">
        <f t="shared" si="451"/>
        <v/>
      </c>
      <c r="BE173" s="118"/>
      <c r="BF173" s="118" t="str">
        <f t="shared" si="452"/>
        <v/>
      </c>
      <c r="BG173" s="119"/>
      <c r="BH173" s="120"/>
      <c r="BI173" s="116"/>
      <c r="BJ173" s="118" t="str">
        <f t="shared" si="453"/>
        <v/>
      </c>
      <c r="BK173" s="118"/>
      <c r="BL173" s="118" t="str">
        <f t="shared" si="454"/>
        <v/>
      </c>
      <c r="BM173" s="118"/>
      <c r="BN173" s="118" t="str">
        <f t="shared" si="455"/>
        <v/>
      </c>
      <c r="BO173" s="119"/>
      <c r="BP173" s="120"/>
      <c r="BQ173" s="116"/>
      <c r="BR173" s="118">
        <f t="shared" si="342"/>
        <v>3</v>
      </c>
      <c r="BS173" s="118"/>
      <c r="BT173" s="118">
        <f t="shared" si="343"/>
        <v>0</v>
      </c>
      <c r="BU173" s="118"/>
      <c r="BV173" s="118">
        <f t="shared" si="344"/>
        <v>3</v>
      </c>
      <c r="BW173" s="119"/>
      <c r="BX173" s="120"/>
      <c r="BY173" s="121"/>
      <c r="BZ173" s="118" t="str">
        <f t="shared" si="345"/>
        <v/>
      </c>
      <c r="CA173" s="118"/>
      <c r="CB173" s="118" t="str">
        <f t="shared" si="346"/>
        <v/>
      </c>
      <c r="CC173" s="118"/>
      <c r="CD173" s="118" t="str">
        <f t="shared" si="347"/>
        <v/>
      </c>
      <c r="CE173" s="119"/>
      <c r="CH173" s="118" t="str">
        <f t="shared" si="348"/>
        <v/>
      </c>
      <c r="CI173" s="118"/>
      <c r="CJ173" s="118" t="str">
        <f t="shared" si="349"/>
        <v/>
      </c>
      <c r="CK173" s="118"/>
      <c r="CL173" s="118" t="str">
        <f t="shared" si="350"/>
        <v/>
      </c>
      <c r="CM173" s="119"/>
      <c r="DQ173" s="134">
        <f>IF(I173&lt;&gt;"",MAX(J$1:J172)+1,"")</f>
        <v>148</v>
      </c>
    </row>
    <row r="174" spans="1:121" s="113" customFormat="1" ht="18" customHeight="1" x14ac:dyDescent="0.25">
      <c r="A174" s="312">
        <v>31</v>
      </c>
      <c r="B174" s="313" t="s">
        <v>72</v>
      </c>
      <c r="C174" s="352" t="str">
        <f t="shared" si="351"/>
        <v>6 - LA VISITE LIBRE</v>
      </c>
      <c r="D174" s="351" t="s">
        <v>234</v>
      </c>
      <c r="E174" s="313" t="s">
        <v>78</v>
      </c>
      <c r="F174" s="313">
        <f>VLOOKUP(H174,Feuil1!A$1:B$5,2,0)</f>
        <v>0.25</v>
      </c>
      <c r="G174" s="322">
        <f t="shared" ref="G174:G175" si="458">IF(H174="Information et Communication",1,IF(H174="Savoir-faire Savoir-être",2,IF(H174="Confort et hygiène",3,IF(H174="Qualité de la prestation",5,IF(H174="Développement Durable",4)))))</f>
        <v>3</v>
      </c>
      <c r="H174" s="323" t="s">
        <v>154</v>
      </c>
      <c r="I174" s="324">
        <v>32</v>
      </c>
      <c r="J174" s="663">
        <f>IF(I174&lt;&gt;"",MAX(J$1:J173)+1,"")</f>
        <v>149</v>
      </c>
      <c r="K174" s="183" t="s">
        <v>527</v>
      </c>
      <c r="L174" s="182">
        <v>3</v>
      </c>
      <c r="M174" s="213" t="s">
        <v>87</v>
      </c>
      <c r="N174" s="668"/>
      <c r="O174" s="199" t="str">
        <f t="shared" ref="O174:O175" si="459">IF(ISERROR(SEARCH("Pas de NM possible",P174)),"","oui")</f>
        <v/>
      </c>
      <c r="P174" s="183"/>
      <c r="Q174" s="447" t="s">
        <v>763</v>
      </c>
      <c r="R174" s="115"/>
      <c r="S174" s="145"/>
      <c r="T174" s="263">
        <f t="shared" si="436"/>
        <v>3</v>
      </c>
      <c r="U174" s="116">
        <f t="shared" si="437"/>
        <v>1</v>
      </c>
      <c r="V174" s="116">
        <f t="shared" si="438"/>
        <v>3</v>
      </c>
      <c r="W174" s="116"/>
      <c r="X174" s="116">
        <f t="shared" si="439"/>
        <v>0</v>
      </c>
      <c r="Y174" s="116"/>
      <c r="Z174" s="116">
        <f t="shared" si="440"/>
        <v>3</v>
      </c>
      <c r="AA174" s="116"/>
      <c r="AB174" s="117"/>
      <c r="AC174" s="117"/>
      <c r="AD174" s="118" t="str">
        <f t="shared" si="441"/>
        <v/>
      </c>
      <c r="AE174" s="118"/>
      <c r="AF174" s="118" t="str">
        <f t="shared" si="442"/>
        <v/>
      </c>
      <c r="AG174" s="118"/>
      <c r="AH174" s="118" t="str">
        <f t="shared" si="443"/>
        <v/>
      </c>
      <c r="AI174" s="119"/>
      <c r="AJ174" s="120"/>
      <c r="AK174" s="118"/>
      <c r="AL174" s="118" t="str">
        <f t="shared" si="444"/>
        <v/>
      </c>
      <c r="AM174" s="118"/>
      <c r="AN174" s="118" t="str">
        <f t="shared" si="445"/>
        <v/>
      </c>
      <c r="AO174" s="118"/>
      <c r="AP174" s="118" t="str">
        <f t="shared" si="446"/>
        <v/>
      </c>
      <c r="AQ174" s="119"/>
      <c r="AR174" s="120"/>
      <c r="AS174" s="118"/>
      <c r="AT174" s="118">
        <f t="shared" si="447"/>
        <v>3</v>
      </c>
      <c r="AU174" s="118"/>
      <c r="AV174" s="118">
        <f t="shared" si="448"/>
        <v>0</v>
      </c>
      <c r="AW174" s="118"/>
      <c r="AX174" s="118">
        <f t="shared" si="449"/>
        <v>3</v>
      </c>
      <c r="AY174" s="119"/>
      <c r="AZ174" s="120"/>
      <c r="BA174" s="118"/>
      <c r="BB174" s="118" t="str">
        <f t="shared" si="450"/>
        <v/>
      </c>
      <c r="BC174" s="118"/>
      <c r="BD174" s="118" t="str">
        <f t="shared" si="451"/>
        <v/>
      </c>
      <c r="BE174" s="118"/>
      <c r="BF174" s="118" t="str">
        <f t="shared" si="452"/>
        <v/>
      </c>
      <c r="BG174" s="119"/>
      <c r="BH174" s="120"/>
      <c r="BI174" s="116"/>
      <c r="BJ174" s="118" t="str">
        <f t="shared" si="453"/>
        <v/>
      </c>
      <c r="BK174" s="118"/>
      <c r="BL174" s="118" t="str">
        <f t="shared" si="454"/>
        <v/>
      </c>
      <c r="BM174" s="118"/>
      <c r="BN174" s="118" t="str">
        <f t="shared" si="455"/>
        <v/>
      </c>
      <c r="BO174" s="119"/>
      <c r="BP174" s="120"/>
      <c r="BQ174" s="116"/>
      <c r="BR174" s="118">
        <f t="shared" si="342"/>
        <v>3</v>
      </c>
      <c r="BS174" s="118"/>
      <c r="BT174" s="118">
        <f t="shared" si="343"/>
        <v>0</v>
      </c>
      <c r="BU174" s="118"/>
      <c r="BV174" s="118">
        <f t="shared" si="344"/>
        <v>3</v>
      </c>
      <c r="BW174" s="119"/>
      <c r="BX174" s="120"/>
      <c r="BY174" s="121"/>
      <c r="BZ174" s="118" t="str">
        <f t="shared" si="345"/>
        <v/>
      </c>
      <c r="CA174" s="118"/>
      <c r="CB174" s="118" t="str">
        <f t="shared" si="346"/>
        <v/>
      </c>
      <c r="CC174" s="118"/>
      <c r="CD174" s="118" t="str">
        <f t="shared" si="347"/>
        <v/>
      </c>
      <c r="CE174" s="119"/>
      <c r="CH174" s="118" t="str">
        <f t="shared" si="348"/>
        <v/>
      </c>
      <c r="CI174" s="118"/>
      <c r="CJ174" s="118" t="str">
        <f t="shared" si="349"/>
        <v/>
      </c>
      <c r="CK174" s="118"/>
      <c r="CL174" s="118" t="str">
        <f t="shared" si="350"/>
        <v/>
      </c>
      <c r="CM174" s="119"/>
      <c r="DQ174" s="134">
        <f>IF(I174&lt;&gt;"",MAX(J$1:J172)+1,"")</f>
        <v>148</v>
      </c>
    </row>
    <row r="175" spans="1:121" s="113" customFormat="1" ht="18" customHeight="1" x14ac:dyDescent="0.25">
      <c r="A175" s="312">
        <v>32</v>
      </c>
      <c r="B175" s="313" t="s">
        <v>84</v>
      </c>
      <c r="C175" s="352" t="str">
        <f t="shared" si="351"/>
        <v>6 - LA VISITE LIBRE</v>
      </c>
      <c r="D175" s="351" t="s">
        <v>234</v>
      </c>
      <c r="E175" s="313" t="s">
        <v>78</v>
      </c>
      <c r="F175" s="313">
        <f>VLOOKUP(H175,Feuil1!A$1:B$5,2,0)</f>
        <v>0.25</v>
      </c>
      <c r="G175" s="322">
        <f t="shared" si="458"/>
        <v>3</v>
      </c>
      <c r="H175" s="323" t="s">
        <v>154</v>
      </c>
      <c r="I175" s="324">
        <v>32</v>
      </c>
      <c r="J175" s="663">
        <f>IF(I175&lt;&gt;"",MAX(J$1:J174)+1,"")</f>
        <v>150</v>
      </c>
      <c r="K175" s="183" t="s">
        <v>528</v>
      </c>
      <c r="L175" s="182">
        <v>3</v>
      </c>
      <c r="M175" s="213" t="s">
        <v>87</v>
      </c>
      <c r="N175" s="668"/>
      <c r="O175" s="199" t="str">
        <f t="shared" si="459"/>
        <v/>
      </c>
      <c r="P175" s="183"/>
      <c r="Q175" s="447" t="s">
        <v>763</v>
      </c>
      <c r="R175" s="115"/>
      <c r="S175" s="145"/>
      <c r="T175" s="263">
        <f t="shared" si="436"/>
        <v>3</v>
      </c>
      <c r="U175" s="116">
        <f t="shared" si="437"/>
        <v>1</v>
      </c>
      <c r="V175" s="116">
        <f t="shared" si="438"/>
        <v>3</v>
      </c>
      <c r="W175" s="116"/>
      <c r="X175" s="116">
        <f t="shared" si="439"/>
        <v>0</v>
      </c>
      <c r="Y175" s="116"/>
      <c r="Z175" s="116">
        <f t="shared" si="440"/>
        <v>3</v>
      </c>
      <c r="AA175" s="116"/>
      <c r="AB175" s="117"/>
      <c r="AC175" s="117"/>
      <c r="AD175" s="118" t="str">
        <f t="shared" si="441"/>
        <v/>
      </c>
      <c r="AE175" s="118"/>
      <c r="AF175" s="118" t="str">
        <f t="shared" si="442"/>
        <v/>
      </c>
      <c r="AG175" s="118"/>
      <c r="AH175" s="118" t="str">
        <f t="shared" si="443"/>
        <v/>
      </c>
      <c r="AI175" s="119"/>
      <c r="AJ175" s="120"/>
      <c r="AK175" s="118"/>
      <c r="AL175" s="118" t="str">
        <f t="shared" si="444"/>
        <v/>
      </c>
      <c r="AM175" s="118"/>
      <c r="AN175" s="118" t="str">
        <f t="shared" si="445"/>
        <v/>
      </c>
      <c r="AO175" s="118"/>
      <c r="AP175" s="118" t="str">
        <f t="shared" si="446"/>
        <v/>
      </c>
      <c r="AQ175" s="119"/>
      <c r="AR175" s="120"/>
      <c r="AS175" s="118"/>
      <c r="AT175" s="118">
        <f t="shared" si="447"/>
        <v>3</v>
      </c>
      <c r="AU175" s="118"/>
      <c r="AV175" s="118">
        <f t="shared" si="448"/>
        <v>0</v>
      </c>
      <c r="AW175" s="118"/>
      <c r="AX175" s="118">
        <f t="shared" si="449"/>
        <v>3</v>
      </c>
      <c r="AY175" s="119"/>
      <c r="AZ175" s="120"/>
      <c r="BA175" s="118"/>
      <c r="BB175" s="118" t="str">
        <f t="shared" si="450"/>
        <v/>
      </c>
      <c r="BC175" s="118"/>
      <c r="BD175" s="118" t="str">
        <f t="shared" si="451"/>
        <v/>
      </c>
      <c r="BE175" s="118"/>
      <c r="BF175" s="118" t="str">
        <f t="shared" si="452"/>
        <v/>
      </c>
      <c r="BG175" s="119"/>
      <c r="BH175" s="120"/>
      <c r="BI175" s="116"/>
      <c r="BJ175" s="118" t="str">
        <f t="shared" si="453"/>
        <v/>
      </c>
      <c r="BK175" s="118"/>
      <c r="BL175" s="118" t="str">
        <f t="shared" si="454"/>
        <v/>
      </c>
      <c r="BM175" s="118"/>
      <c r="BN175" s="118" t="str">
        <f t="shared" si="455"/>
        <v/>
      </c>
      <c r="BO175" s="119"/>
      <c r="BP175" s="120"/>
      <c r="BQ175" s="116"/>
      <c r="BR175" s="118" t="str">
        <f t="shared" si="342"/>
        <v/>
      </c>
      <c r="BS175" s="118"/>
      <c r="BT175" s="118" t="str">
        <f t="shared" si="343"/>
        <v/>
      </c>
      <c r="BU175" s="118"/>
      <c r="BV175" s="118" t="str">
        <f t="shared" si="344"/>
        <v/>
      </c>
      <c r="BW175" s="119"/>
      <c r="BX175" s="120"/>
      <c r="BY175" s="121"/>
      <c r="BZ175" s="118">
        <f t="shared" si="345"/>
        <v>3</v>
      </c>
      <c r="CA175" s="118"/>
      <c r="CB175" s="118">
        <f t="shared" si="346"/>
        <v>0</v>
      </c>
      <c r="CC175" s="118"/>
      <c r="CD175" s="118">
        <f t="shared" si="347"/>
        <v>3</v>
      </c>
      <c r="CE175" s="119"/>
      <c r="CH175" s="118" t="str">
        <f t="shared" si="348"/>
        <v/>
      </c>
      <c r="CI175" s="118"/>
      <c r="CJ175" s="118" t="str">
        <f t="shared" si="349"/>
        <v/>
      </c>
      <c r="CK175" s="118"/>
      <c r="CL175" s="118" t="str">
        <f t="shared" si="350"/>
        <v/>
      </c>
      <c r="CM175" s="119"/>
      <c r="DQ175" s="134">
        <f>IF(I175&lt;&gt;"",MAX(J$1:J174)+1,"")</f>
        <v>150</v>
      </c>
    </row>
    <row r="176" spans="1:121" s="113" customFormat="1" ht="18.75" customHeight="1" x14ac:dyDescent="0.25">
      <c r="A176" s="312"/>
      <c r="B176" s="313" t="s">
        <v>72</v>
      </c>
      <c r="C176" s="352" t="str">
        <f t="shared" si="351"/>
        <v>6 - LA VISITE LIBRE</v>
      </c>
      <c r="D176" s="351" t="s">
        <v>234</v>
      </c>
      <c r="E176" s="313" t="s">
        <v>78</v>
      </c>
      <c r="F176" s="313">
        <f>VLOOKUP(H176,Feuil1!A$1:B$5,2,0)</f>
        <v>0.2</v>
      </c>
      <c r="G176" s="322">
        <f t="shared" si="352"/>
        <v>5</v>
      </c>
      <c r="H176" s="323" t="s">
        <v>157</v>
      </c>
      <c r="I176" s="324">
        <v>26</v>
      </c>
      <c r="J176" s="663">
        <f>IF(I176&lt;&gt;"",MAX(J$1:J175)+1,"")</f>
        <v>151</v>
      </c>
      <c r="K176" s="188" t="s">
        <v>239</v>
      </c>
      <c r="L176" s="182">
        <v>9</v>
      </c>
      <c r="M176" s="213" t="s">
        <v>87</v>
      </c>
      <c r="N176" s="668"/>
      <c r="O176" s="199" t="str">
        <f t="shared" si="341"/>
        <v/>
      </c>
      <c r="P176" s="188" t="s">
        <v>240</v>
      </c>
      <c r="Q176" s="447" t="s">
        <v>763</v>
      </c>
      <c r="R176" s="115"/>
      <c r="S176" s="145"/>
      <c r="T176" s="263">
        <f t="shared" si="436"/>
        <v>9</v>
      </c>
      <c r="U176" s="116">
        <f t="shared" si="437"/>
        <v>1</v>
      </c>
      <c r="V176" s="116">
        <f t="shared" si="438"/>
        <v>9</v>
      </c>
      <c r="W176" s="116"/>
      <c r="X176" s="116">
        <f t="shared" si="439"/>
        <v>0</v>
      </c>
      <c r="Y176" s="116"/>
      <c r="Z176" s="116">
        <f t="shared" si="440"/>
        <v>9</v>
      </c>
      <c r="AA176" s="116"/>
      <c r="AB176" s="117"/>
      <c r="AC176" s="117"/>
      <c r="AD176" s="118" t="str">
        <f t="shared" si="441"/>
        <v/>
      </c>
      <c r="AE176" s="118"/>
      <c r="AF176" s="118" t="str">
        <f t="shared" si="442"/>
        <v/>
      </c>
      <c r="AG176" s="118"/>
      <c r="AH176" s="118" t="str">
        <f t="shared" si="443"/>
        <v/>
      </c>
      <c r="AI176" s="119"/>
      <c r="AJ176" s="120"/>
      <c r="AK176" s="118"/>
      <c r="AL176" s="118" t="str">
        <f t="shared" si="444"/>
        <v/>
      </c>
      <c r="AM176" s="118"/>
      <c r="AN176" s="118" t="str">
        <f t="shared" si="445"/>
        <v/>
      </c>
      <c r="AO176" s="118"/>
      <c r="AP176" s="118" t="str">
        <f t="shared" si="446"/>
        <v/>
      </c>
      <c r="AQ176" s="119"/>
      <c r="AR176" s="120"/>
      <c r="AS176" s="118"/>
      <c r="AT176" s="118" t="str">
        <f t="shared" si="447"/>
        <v/>
      </c>
      <c r="AU176" s="118"/>
      <c r="AV176" s="118" t="str">
        <f t="shared" si="448"/>
        <v/>
      </c>
      <c r="AW176" s="118"/>
      <c r="AX176" s="118" t="str">
        <f t="shared" si="449"/>
        <v/>
      </c>
      <c r="AY176" s="119"/>
      <c r="AZ176" s="120"/>
      <c r="BA176" s="118"/>
      <c r="BB176" s="118" t="str">
        <f t="shared" si="450"/>
        <v/>
      </c>
      <c r="BC176" s="118"/>
      <c r="BD176" s="118" t="str">
        <f t="shared" si="451"/>
        <v/>
      </c>
      <c r="BE176" s="118"/>
      <c r="BF176" s="118" t="str">
        <f t="shared" si="452"/>
        <v/>
      </c>
      <c r="BG176" s="119"/>
      <c r="BH176" s="120"/>
      <c r="BI176" s="116"/>
      <c r="BJ176" s="118">
        <f t="shared" si="453"/>
        <v>9</v>
      </c>
      <c r="BK176" s="118"/>
      <c r="BL176" s="118">
        <f t="shared" si="454"/>
        <v>0</v>
      </c>
      <c r="BM176" s="118"/>
      <c r="BN176" s="118">
        <f t="shared" si="455"/>
        <v>9</v>
      </c>
      <c r="BO176" s="119"/>
      <c r="BP176" s="120"/>
      <c r="BQ176" s="116"/>
      <c r="BR176" s="118" t="str">
        <f t="shared" si="342"/>
        <v/>
      </c>
      <c r="BS176" s="118"/>
      <c r="BT176" s="118" t="str">
        <f t="shared" si="343"/>
        <v/>
      </c>
      <c r="BU176" s="118"/>
      <c r="BV176" s="118" t="str">
        <f t="shared" si="344"/>
        <v/>
      </c>
      <c r="BW176" s="119"/>
      <c r="BX176" s="120"/>
      <c r="BY176" s="121"/>
      <c r="BZ176" s="118" t="str">
        <f t="shared" si="345"/>
        <v/>
      </c>
      <c r="CA176" s="118"/>
      <c r="CB176" s="118" t="str">
        <f t="shared" si="346"/>
        <v/>
      </c>
      <c r="CC176" s="118"/>
      <c r="CD176" s="118" t="str">
        <f t="shared" si="347"/>
        <v/>
      </c>
      <c r="CE176" s="119"/>
      <c r="CH176" s="118" t="str">
        <f t="shared" si="348"/>
        <v/>
      </c>
      <c r="CI176" s="118"/>
      <c r="CJ176" s="118" t="str">
        <f t="shared" si="349"/>
        <v/>
      </c>
      <c r="CK176" s="118"/>
      <c r="CL176" s="118" t="str">
        <f t="shared" si="350"/>
        <v/>
      </c>
      <c r="CM176" s="119"/>
      <c r="DQ176" s="134">
        <f>IF(I176&lt;&gt;"",MAX(J$1:J172)+1,"")</f>
        <v>148</v>
      </c>
    </row>
    <row r="177" spans="1:121" s="113" customFormat="1" ht="37.5" customHeight="1" x14ac:dyDescent="0.25">
      <c r="A177" s="312"/>
      <c r="B177" s="313" t="s">
        <v>72</v>
      </c>
      <c r="C177" s="352" t="str">
        <f t="shared" si="351"/>
        <v>6 - LA VISITE LIBRE</v>
      </c>
      <c r="D177" s="351" t="s">
        <v>234</v>
      </c>
      <c r="E177" s="313" t="s">
        <v>78</v>
      </c>
      <c r="F177" s="313">
        <f>VLOOKUP(H177,Feuil1!A$1:B$5,2,0)</f>
        <v>0.2</v>
      </c>
      <c r="G177" s="313">
        <f t="shared" si="352"/>
        <v>5</v>
      </c>
      <c r="H177" s="368" t="s">
        <v>157</v>
      </c>
      <c r="I177" s="324">
        <v>27</v>
      </c>
      <c r="J177" s="663">
        <f>IF(I177&lt;&gt;"",MAX(J$1:J176)+1,"")</f>
        <v>152</v>
      </c>
      <c r="K177" s="188" t="s">
        <v>241</v>
      </c>
      <c r="L177" s="182">
        <v>9</v>
      </c>
      <c r="M177" s="213" t="s">
        <v>87</v>
      </c>
      <c r="N177" s="668"/>
      <c r="O177" s="199" t="str">
        <f t="shared" si="341"/>
        <v/>
      </c>
      <c r="P177" s="188" t="s">
        <v>242</v>
      </c>
      <c r="Q177" s="447" t="s">
        <v>763</v>
      </c>
      <c r="R177" s="115"/>
      <c r="S177" s="145"/>
      <c r="T177" s="263">
        <f t="shared" si="436"/>
        <v>9</v>
      </c>
      <c r="U177" s="116">
        <f t="shared" si="437"/>
        <v>1</v>
      </c>
      <c r="V177" s="116">
        <f t="shared" si="438"/>
        <v>9</v>
      </c>
      <c r="W177" s="116"/>
      <c r="X177" s="116">
        <f t="shared" si="439"/>
        <v>0</v>
      </c>
      <c r="Y177" s="116"/>
      <c r="Z177" s="116">
        <f t="shared" si="440"/>
        <v>9</v>
      </c>
      <c r="AA177" s="116"/>
      <c r="AB177" s="117"/>
      <c r="AC177" s="117"/>
      <c r="AD177" s="118" t="str">
        <f t="shared" si="441"/>
        <v/>
      </c>
      <c r="AE177" s="118"/>
      <c r="AF177" s="118" t="str">
        <f t="shared" si="442"/>
        <v/>
      </c>
      <c r="AG177" s="118"/>
      <c r="AH177" s="118" t="str">
        <f t="shared" si="443"/>
        <v/>
      </c>
      <c r="AI177" s="119"/>
      <c r="AJ177" s="120"/>
      <c r="AK177" s="118"/>
      <c r="AL177" s="118" t="str">
        <f t="shared" si="444"/>
        <v/>
      </c>
      <c r="AM177" s="118"/>
      <c r="AN177" s="118" t="str">
        <f t="shared" si="445"/>
        <v/>
      </c>
      <c r="AO177" s="118"/>
      <c r="AP177" s="118" t="str">
        <f t="shared" si="446"/>
        <v/>
      </c>
      <c r="AQ177" s="119"/>
      <c r="AR177" s="120"/>
      <c r="AS177" s="118"/>
      <c r="AT177" s="118" t="str">
        <f t="shared" si="447"/>
        <v/>
      </c>
      <c r="AU177" s="118"/>
      <c r="AV177" s="118" t="str">
        <f t="shared" si="448"/>
        <v/>
      </c>
      <c r="AW177" s="118"/>
      <c r="AX177" s="118" t="str">
        <f t="shared" si="449"/>
        <v/>
      </c>
      <c r="AY177" s="119"/>
      <c r="AZ177" s="120"/>
      <c r="BA177" s="118"/>
      <c r="BB177" s="118" t="str">
        <f t="shared" si="450"/>
        <v/>
      </c>
      <c r="BC177" s="118"/>
      <c r="BD177" s="118" t="str">
        <f t="shared" si="451"/>
        <v/>
      </c>
      <c r="BE177" s="118"/>
      <c r="BF177" s="118" t="str">
        <f t="shared" si="452"/>
        <v/>
      </c>
      <c r="BG177" s="119"/>
      <c r="BH177" s="120"/>
      <c r="BI177" s="116"/>
      <c r="BJ177" s="118">
        <f t="shared" si="453"/>
        <v>9</v>
      </c>
      <c r="BK177" s="118"/>
      <c r="BL177" s="118">
        <f t="shared" si="454"/>
        <v>0</v>
      </c>
      <c r="BM177" s="118"/>
      <c r="BN177" s="118">
        <f t="shared" si="455"/>
        <v>9</v>
      </c>
      <c r="BO177" s="119"/>
      <c r="BP177" s="120"/>
      <c r="BQ177" s="116"/>
      <c r="BR177" s="118" t="str">
        <f t="shared" si="342"/>
        <v/>
      </c>
      <c r="BS177" s="118"/>
      <c r="BT177" s="118" t="str">
        <f t="shared" si="343"/>
        <v/>
      </c>
      <c r="BU177" s="118"/>
      <c r="BV177" s="118" t="str">
        <f t="shared" si="344"/>
        <v/>
      </c>
      <c r="BW177" s="119"/>
      <c r="BX177" s="120"/>
      <c r="BY177" s="121"/>
      <c r="BZ177" s="118" t="str">
        <f t="shared" si="345"/>
        <v/>
      </c>
      <c r="CA177" s="118"/>
      <c r="CB177" s="118" t="str">
        <f t="shared" si="346"/>
        <v/>
      </c>
      <c r="CC177" s="118"/>
      <c r="CD177" s="118" t="str">
        <f t="shared" si="347"/>
        <v/>
      </c>
      <c r="CE177" s="119"/>
      <c r="CH177" s="118" t="str">
        <f t="shared" si="348"/>
        <v/>
      </c>
      <c r="CI177" s="118"/>
      <c r="CJ177" s="118" t="str">
        <f t="shared" si="349"/>
        <v/>
      </c>
      <c r="CK177" s="118"/>
      <c r="CL177" s="118" t="str">
        <f t="shared" si="350"/>
        <v/>
      </c>
      <c r="CM177" s="119"/>
      <c r="DQ177" s="134">
        <f>IF(I177&lt;&gt;"",MAX(J$1:J176)+1,"")</f>
        <v>152</v>
      </c>
    </row>
    <row r="178" spans="1:121" s="234" customFormat="1" ht="49.5" customHeight="1" x14ac:dyDescent="0.25">
      <c r="A178" s="370"/>
      <c r="B178" s="313" t="s">
        <v>72</v>
      </c>
      <c r="C178" s="352" t="str">
        <f t="shared" si="351"/>
        <v>6 - LA VISITE LIBRE</v>
      </c>
      <c r="D178" s="371" t="s">
        <v>735</v>
      </c>
      <c r="E178" s="313" t="s">
        <v>78</v>
      </c>
      <c r="F178" s="313">
        <f>VLOOKUP(H178,Feuil1!A$1:B$5,2,0)</f>
        <v>0.2</v>
      </c>
      <c r="G178" s="313">
        <f t="shared" ref="G178:G180" si="460">IF(H178="Information et Communication",1,IF(H178="Savoir-faire Savoir-être",2,IF(H178="Confort et hygiène",3,IF(H178="Qualité de la prestation",5,IF(H178="Développement Durable",4)))))</f>
        <v>5</v>
      </c>
      <c r="H178" s="363" t="s">
        <v>157</v>
      </c>
      <c r="I178" s="324">
        <v>200</v>
      </c>
      <c r="J178" s="663">
        <f>IF(I178&lt;&gt;"",MAX(J$1:J177)+1,"")</f>
        <v>153</v>
      </c>
      <c r="K178" s="420" t="s">
        <v>580</v>
      </c>
      <c r="L178" s="182">
        <v>1</v>
      </c>
      <c r="M178" s="213" t="str">
        <f>IF('RESULTAT GLOBAL'!D$28="NON","Non Mesuré","OUI")</f>
        <v>OUI</v>
      </c>
      <c r="N178" s="668" t="str">
        <f>IF('RESULTAT GLOBAL'!D$28="NON","Ce site n'est pas une maison d'écrivain","")</f>
        <v/>
      </c>
      <c r="O178" s="199"/>
      <c r="P178" s="188" t="s">
        <v>561</v>
      </c>
      <c r="Q178" s="447" t="s">
        <v>763</v>
      </c>
      <c r="R178" s="115"/>
      <c r="S178" s="145"/>
      <c r="T178" s="116">
        <f t="shared" ref="T178:T180" si="461">L178</f>
        <v>1</v>
      </c>
      <c r="U178" s="116">
        <f t="shared" ref="U178:U180" si="462">IF(M178="OUI",1,IF(M178="NON",0,IF(M178="Non Mesuré","",0)))</f>
        <v>1</v>
      </c>
      <c r="V178" s="116">
        <f t="shared" ref="V178:V180" si="463">IF(M178&lt;&gt;"Non Mesuré",T178*U178,"")</f>
        <v>1</v>
      </c>
      <c r="W178" s="116"/>
      <c r="X178" s="116">
        <f t="shared" ref="X178:X180" si="464">IF(M178="Non Mesuré",T178,0)</f>
        <v>0</v>
      </c>
      <c r="Y178" s="116"/>
      <c r="Z178" s="116">
        <f t="shared" ref="Z178:Z180" si="465">T178-X178</f>
        <v>1</v>
      </c>
      <c r="AA178" s="116"/>
      <c r="AB178" s="117"/>
      <c r="AC178" s="117"/>
      <c r="AD178" s="118" t="str">
        <f t="shared" si="441"/>
        <v/>
      </c>
      <c r="AE178" s="118"/>
      <c r="AF178" s="118" t="str">
        <f t="shared" si="442"/>
        <v/>
      </c>
      <c r="AG178" s="118"/>
      <c r="AH178" s="118" t="str">
        <f t="shared" si="443"/>
        <v/>
      </c>
      <c r="AI178" s="119"/>
      <c r="AJ178" s="120"/>
      <c r="AK178" s="118"/>
      <c r="AL178" s="118" t="str">
        <f t="shared" si="444"/>
        <v/>
      </c>
      <c r="AM178" s="118"/>
      <c r="AN178" s="118" t="str">
        <f t="shared" si="445"/>
        <v/>
      </c>
      <c r="AO178" s="118"/>
      <c r="AP178" s="118" t="str">
        <f t="shared" si="446"/>
        <v/>
      </c>
      <c r="AQ178" s="119"/>
      <c r="AR178" s="120"/>
      <c r="AS178" s="118"/>
      <c r="AT178" s="118" t="str">
        <f t="shared" si="447"/>
        <v/>
      </c>
      <c r="AU178" s="118"/>
      <c r="AV178" s="118" t="str">
        <f t="shared" si="448"/>
        <v/>
      </c>
      <c r="AW178" s="118"/>
      <c r="AX178" s="118" t="str">
        <f t="shared" si="449"/>
        <v/>
      </c>
      <c r="AY178" s="119"/>
      <c r="AZ178" s="120"/>
      <c r="BA178" s="118"/>
      <c r="BB178" s="118" t="str">
        <f t="shared" si="450"/>
        <v/>
      </c>
      <c r="BC178" s="118"/>
      <c r="BD178" s="118" t="str">
        <f t="shared" si="451"/>
        <v/>
      </c>
      <c r="BE178" s="118"/>
      <c r="BF178" s="118" t="str">
        <f t="shared" si="452"/>
        <v/>
      </c>
      <c r="BG178" s="119"/>
      <c r="BH178" s="120"/>
      <c r="BI178" s="116"/>
      <c r="BJ178" s="118">
        <f t="shared" si="453"/>
        <v>1</v>
      </c>
      <c r="BK178" s="118"/>
      <c r="BL178" s="118">
        <f t="shared" si="454"/>
        <v>0</v>
      </c>
      <c r="BM178" s="118"/>
      <c r="BN178" s="118">
        <f t="shared" si="455"/>
        <v>1</v>
      </c>
      <c r="BO178" s="119"/>
      <c r="BP178" s="120"/>
      <c r="BQ178" s="116"/>
      <c r="BR178" s="118" t="str">
        <f t="shared" si="342"/>
        <v/>
      </c>
      <c r="BS178" s="118"/>
      <c r="BT178" s="118" t="str">
        <f t="shared" si="343"/>
        <v/>
      </c>
      <c r="BU178" s="118"/>
      <c r="BV178" s="118" t="str">
        <f t="shared" si="344"/>
        <v/>
      </c>
      <c r="BW178" s="119"/>
      <c r="BX178" s="120"/>
      <c r="BY178" s="121"/>
      <c r="BZ178" s="118" t="str">
        <f t="shared" si="345"/>
        <v/>
      </c>
      <c r="CA178" s="118"/>
      <c r="CB178" s="118" t="str">
        <f t="shared" si="346"/>
        <v/>
      </c>
      <c r="CC178" s="118"/>
      <c r="CD178" s="118" t="str">
        <f t="shared" si="347"/>
        <v/>
      </c>
      <c r="CE178" s="119"/>
      <c r="CF178" s="113"/>
      <c r="CG178" s="113"/>
      <c r="CH178" s="118" t="str">
        <f t="shared" si="348"/>
        <v/>
      </c>
      <c r="CI178" s="118"/>
      <c r="CJ178" s="118" t="str">
        <f t="shared" si="349"/>
        <v/>
      </c>
      <c r="CK178" s="118"/>
      <c r="CL178" s="118" t="str">
        <f t="shared" si="350"/>
        <v/>
      </c>
      <c r="CM178" s="119"/>
      <c r="CN178" s="113"/>
      <c r="CO178" s="113"/>
      <c r="CP178" s="113"/>
      <c r="CQ178" s="113"/>
      <c r="CR178" s="113"/>
      <c r="CS178" s="113"/>
      <c r="DQ178" s="235"/>
    </row>
    <row r="179" spans="1:121" s="234" customFormat="1" ht="48" customHeight="1" x14ac:dyDescent="0.25">
      <c r="A179" s="370"/>
      <c r="B179" s="313" t="s">
        <v>72</v>
      </c>
      <c r="C179" s="352" t="str">
        <f t="shared" si="351"/>
        <v>6 - LA VISITE LIBRE</v>
      </c>
      <c r="D179" s="371" t="s">
        <v>735</v>
      </c>
      <c r="E179" s="313" t="s">
        <v>78</v>
      </c>
      <c r="F179" s="313">
        <f>VLOOKUP(H179,Feuil1!A$1:B$5,2,0)</f>
        <v>0.2</v>
      </c>
      <c r="G179" s="313">
        <f t="shared" si="460"/>
        <v>5</v>
      </c>
      <c r="H179" s="363" t="s">
        <v>157</v>
      </c>
      <c r="I179" s="324">
        <v>200</v>
      </c>
      <c r="J179" s="663">
        <f>IF(I179&lt;&gt;"",MAX(J$1:J178)+1,"")</f>
        <v>154</v>
      </c>
      <c r="K179" s="420" t="s">
        <v>518</v>
      </c>
      <c r="L179" s="182">
        <v>3</v>
      </c>
      <c r="M179" s="213" t="str">
        <f>IF('RESULTAT GLOBAL'!D$28="NON","Non Mesuré","OUI")</f>
        <v>OUI</v>
      </c>
      <c r="N179" s="668" t="str">
        <f>IF('RESULTAT GLOBAL'!D$28="NON","Ce site n'est pas une maison d'écrivain","")</f>
        <v/>
      </c>
      <c r="O179" s="199"/>
      <c r="P179" s="188" t="s">
        <v>561</v>
      </c>
      <c r="Q179" s="447" t="s">
        <v>763</v>
      </c>
      <c r="R179" s="115"/>
      <c r="S179" s="145"/>
      <c r="T179" s="116">
        <f t="shared" si="461"/>
        <v>3</v>
      </c>
      <c r="U179" s="116">
        <f t="shared" si="462"/>
        <v>1</v>
      </c>
      <c r="V179" s="116">
        <f t="shared" si="463"/>
        <v>3</v>
      </c>
      <c r="W179" s="116"/>
      <c r="X179" s="116">
        <f t="shared" si="464"/>
        <v>0</v>
      </c>
      <c r="Y179" s="116"/>
      <c r="Z179" s="116">
        <f t="shared" si="465"/>
        <v>3</v>
      </c>
      <c r="AA179" s="116"/>
      <c r="AB179" s="117"/>
      <c r="AC179" s="117"/>
      <c r="AD179" s="118" t="str">
        <f t="shared" si="441"/>
        <v/>
      </c>
      <c r="AE179" s="118"/>
      <c r="AF179" s="118" t="str">
        <f t="shared" si="442"/>
        <v/>
      </c>
      <c r="AG179" s="118"/>
      <c r="AH179" s="118" t="str">
        <f t="shared" si="443"/>
        <v/>
      </c>
      <c r="AI179" s="119"/>
      <c r="AJ179" s="120"/>
      <c r="AK179" s="118"/>
      <c r="AL179" s="118" t="str">
        <f t="shared" si="444"/>
        <v/>
      </c>
      <c r="AM179" s="118"/>
      <c r="AN179" s="118" t="str">
        <f t="shared" si="445"/>
        <v/>
      </c>
      <c r="AO179" s="118"/>
      <c r="AP179" s="118" t="str">
        <f t="shared" si="446"/>
        <v/>
      </c>
      <c r="AQ179" s="119"/>
      <c r="AR179" s="120"/>
      <c r="AS179" s="118"/>
      <c r="AT179" s="118" t="str">
        <f t="shared" si="447"/>
        <v/>
      </c>
      <c r="AU179" s="118"/>
      <c r="AV179" s="118" t="str">
        <f t="shared" si="448"/>
        <v/>
      </c>
      <c r="AW179" s="118"/>
      <c r="AX179" s="118" t="str">
        <f t="shared" si="449"/>
        <v/>
      </c>
      <c r="AY179" s="119"/>
      <c r="AZ179" s="120"/>
      <c r="BA179" s="118"/>
      <c r="BB179" s="118" t="str">
        <f t="shared" si="450"/>
        <v/>
      </c>
      <c r="BC179" s="118"/>
      <c r="BD179" s="118" t="str">
        <f t="shared" si="451"/>
        <v/>
      </c>
      <c r="BE179" s="118"/>
      <c r="BF179" s="118" t="str">
        <f t="shared" si="452"/>
        <v/>
      </c>
      <c r="BG179" s="119"/>
      <c r="BH179" s="120"/>
      <c r="BI179" s="116"/>
      <c r="BJ179" s="118">
        <f t="shared" si="453"/>
        <v>3</v>
      </c>
      <c r="BK179" s="118"/>
      <c r="BL179" s="118">
        <f t="shared" si="454"/>
        <v>0</v>
      </c>
      <c r="BM179" s="118"/>
      <c r="BN179" s="118">
        <f t="shared" si="455"/>
        <v>3</v>
      </c>
      <c r="BO179" s="119"/>
      <c r="BP179" s="120"/>
      <c r="BQ179" s="116"/>
      <c r="BR179" s="118" t="str">
        <f t="shared" si="342"/>
        <v/>
      </c>
      <c r="BS179" s="118"/>
      <c r="BT179" s="118" t="str">
        <f t="shared" si="343"/>
        <v/>
      </c>
      <c r="BU179" s="118"/>
      <c r="BV179" s="118" t="str">
        <f t="shared" si="344"/>
        <v/>
      </c>
      <c r="BW179" s="119"/>
      <c r="BX179" s="120"/>
      <c r="BY179" s="121"/>
      <c r="BZ179" s="118" t="str">
        <f t="shared" si="345"/>
        <v/>
      </c>
      <c r="CA179" s="118"/>
      <c r="CB179" s="118" t="str">
        <f t="shared" si="346"/>
        <v/>
      </c>
      <c r="CC179" s="118"/>
      <c r="CD179" s="118" t="str">
        <f t="shared" si="347"/>
        <v/>
      </c>
      <c r="CE179" s="119"/>
      <c r="CF179" s="113"/>
      <c r="CG179" s="113"/>
      <c r="CH179" s="118" t="str">
        <f t="shared" si="348"/>
        <v/>
      </c>
      <c r="CI179" s="118"/>
      <c r="CJ179" s="118" t="str">
        <f t="shared" si="349"/>
        <v/>
      </c>
      <c r="CK179" s="118"/>
      <c r="CL179" s="118" t="str">
        <f t="shared" si="350"/>
        <v/>
      </c>
      <c r="CM179" s="119"/>
      <c r="CN179" s="113"/>
      <c r="CO179" s="113"/>
      <c r="CP179" s="113"/>
      <c r="CQ179" s="113"/>
      <c r="CR179" s="113"/>
      <c r="CS179" s="113"/>
      <c r="DQ179" s="235"/>
    </row>
    <row r="180" spans="1:121" s="234" customFormat="1" ht="57.75" customHeight="1" x14ac:dyDescent="0.25">
      <c r="A180" s="370"/>
      <c r="B180" s="313" t="s">
        <v>84</v>
      </c>
      <c r="C180" s="352" t="str">
        <f t="shared" si="351"/>
        <v>6 - LA VISITE LIBRE</v>
      </c>
      <c r="D180" s="371" t="s">
        <v>735</v>
      </c>
      <c r="E180" s="313" t="s">
        <v>78</v>
      </c>
      <c r="F180" s="313">
        <f>VLOOKUP(H180,Feuil1!A$1:B$5,2,0)</f>
        <v>0.2</v>
      </c>
      <c r="G180" s="313">
        <f t="shared" si="460"/>
        <v>5</v>
      </c>
      <c r="H180" s="363" t="s">
        <v>157</v>
      </c>
      <c r="I180" s="324">
        <v>200</v>
      </c>
      <c r="J180" s="663">
        <f>IF(I180&lt;&gt;"",MAX(J$1:J179)+1,"")</f>
        <v>155</v>
      </c>
      <c r="K180" s="429" t="s">
        <v>519</v>
      </c>
      <c r="L180" s="184">
        <v>9</v>
      </c>
      <c r="M180" s="214" t="str">
        <f>IF('RESULTAT GLOBAL'!D$28="NON","Non Mesuré","OUI")</f>
        <v>OUI</v>
      </c>
      <c r="N180" s="670" t="str">
        <f>IF('RESULTAT GLOBAL'!D$28="NON","Ce site n'est pas une maison d'écrivain","")</f>
        <v/>
      </c>
      <c r="O180" s="200"/>
      <c r="P180" s="189" t="s">
        <v>561</v>
      </c>
      <c r="Q180" s="448" t="s">
        <v>763</v>
      </c>
      <c r="R180" s="115"/>
      <c r="S180" s="145"/>
      <c r="T180" s="116">
        <f t="shared" si="461"/>
        <v>9</v>
      </c>
      <c r="U180" s="116">
        <f t="shared" si="462"/>
        <v>1</v>
      </c>
      <c r="V180" s="116">
        <f t="shared" si="463"/>
        <v>9</v>
      </c>
      <c r="W180" s="116"/>
      <c r="X180" s="116">
        <f t="shared" si="464"/>
        <v>0</v>
      </c>
      <c r="Y180" s="116"/>
      <c r="Z180" s="116">
        <f t="shared" si="465"/>
        <v>9</v>
      </c>
      <c r="AA180" s="116"/>
      <c r="AB180" s="117"/>
      <c r="AC180" s="117"/>
      <c r="AD180" s="118" t="str">
        <f t="shared" si="441"/>
        <v/>
      </c>
      <c r="AE180" s="118"/>
      <c r="AF180" s="118" t="str">
        <f t="shared" si="442"/>
        <v/>
      </c>
      <c r="AG180" s="118"/>
      <c r="AH180" s="118" t="str">
        <f t="shared" si="443"/>
        <v/>
      </c>
      <c r="AI180" s="119"/>
      <c r="AJ180" s="120"/>
      <c r="AK180" s="118"/>
      <c r="AL180" s="118" t="str">
        <f t="shared" si="444"/>
        <v/>
      </c>
      <c r="AM180" s="118"/>
      <c r="AN180" s="118" t="str">
        <f t="shared" si="445"/>
        <v/>
      </c>
      <c r="AO180" s="118"/>
      <c r="AP180" s="118" t="str">
        <f t="shared" si="446"/>
        <v/>
      </c>
      <c r="AQ180" s="119"/>
      <c r="AR180" s="120"/>
      <c r="AS180" s="118"/>
      <c r="AT180" s="118" t="str">
        <f t="shared" si="447"/>
        <v/>
      </c>
      <c r="AU180" s="118"/>
      <c r="AV180" s="118" t="str">
        <f t="shared" si="448"/>
        <v/>
      </c>
      <c r="AW180" s="118"/>
      <c r="AX180" s="118" t="str">
        <f t="shared" si="449"/>
        <v/>
      </c>
      <c r="AY180" s="119"/>
      <c r="AZ180" s="120"/>
      <c r="BA180" s="118"/>
      <c r="BB180" s="118" t="str">
        <f t="shared" si="450"/>
        <v/>
      </c>
      <c r="BC180" s="118"/>
      <c r="BD180" s="118" t="str">
        <f t="shared" si="451"/>
        <v/>
      </c>
      <c r="BE180" s="118"/>
      <c r="BF180" s="118" t="str">
        <f t="shared" si="452"/>
        <v/>
      </c>
      <c r="BG180" s="119"/>
      <c r="BH180" s="120"/>
      <c r="BI180" s="116"/>
      <c r="BJ180" s="118">
        <f t="shared" si="453"/>
        <v>9</v>
      </c>
      <c r="BK180" s="118"/>
      <c r="BL180" s="118">
        <f t="shared" si="454"/>
        <v>0</v>
      </c>
      <c r="BM180" s="118"/>
      <c r="BN180" s="118">
        <f t="shared" si="455"/>
        <v>9</v>
      </c>
      <c r="BO180" s="119"/>
      <c r="BP180" s="120"/>
      <c r="BQ180" s="116"/>
      <c r="BR180" s="118" t="str">
        <f t="shared" si="342"/>
        <v/>
      </c>
      <c r="BS180" s="118"/>
      <c r="BT180" s="118" t="str">
        <f t="shared" si="343"/>
        <v/>
      </c>
      <c r="BU180" s="118"/>
      <c r="BV180" s="118" t="str">
        <f t="shared" si="344"/>
        <v/>
      </c>
      <c r="BW180" s="119"/>
      <c r="BX180" s="120"/>
      <c r="BY180" s="121"/>
      <c r="BZ180" s="118" t="str">
        <f t="shared" si="345"/>
        <v/>
      </c>
      <c r="CA180" s="118"/>
      <c r="CB180" s="118" t="str">
        <f t="shared" si="346"/>
        <v/>
      </c>
      <c r="CC180" s="118"/>
      <c r="CD180" s="118" t="str">
        <f t="shared" si="347"/>
        <v/>
      </c>
      <c r="CE180" s="119"/>
      <c r="CF180" s="113"/>
      <c r="CG180" s="113"/>
      <c r="CH180" s="118" t="str">
        <f t="shared" si="348"/>
        <v/>
      </c>
      <c r="CI180" s="118"/>
      <c r="CJ180" s="118" t="str">
        <f t="shared" si="349"/>
        <v/>
      </c>
      <c r="CK180" s="118"/>
      <c r="CL180" s="118" t="str">
        <f t="shared" si="350"/>
        <v/>
      </c>
      <c r="CM180" s="119"/>
      <c r="CN180" s="113"/>
      <c r="CO180" s="113"/>
      <c r="CP180" s="113"/>
      <c r="CQ180" s="113"/>
      <c r="CR180" s="113"/>
      <c r="CS180" s="113"/>
      <c r="DQ180" s="235"/>
    </row>
    <row r="181" spans="1:121" s="113" customFormat="1" ht="33.75" customHeight="1" x14ac:dyDescent="0.2">
      <c r="A181" s="312"/>
      <c r="B181" s="313"/>
      <c r="C181" s="313"/>
      <c r="D181" s="313"/>
      <c r="E181" s="313"/>
      <c r="F181" s="313"/>
      <c r="G181" s="322"/>
      <c r="H181" s="322"/>
      <c r="I181" s="324"/>
      <c r="J181" s="663" t="str">
        <f>IF(I181&lt;&gt;"",MAX(J$1:J180)+1,"")</f>
        <v/>
      </c>
      <c r="K181" s="479" t="s">
        <v>676</v>
      </c>
      <c r="L181" s="480" t="s">
        <v>44</v>
      </c>
      <c r="M181" s="481" t="s">
        <v>45</v>
      </c>
      <c r="N181" s="726" t="s">
        <v>46</v>
      </c>
      <c r="O181" s="290" t="str">
        <f t="shared" si="341"/>
        <v/>
      </c>
      <c r="P181" s="479" t="s">
        <v>48</v>
      </c>
      <c r="Q181" s="482" t="s">
        <v>488</v>
      </c>
      <c r="R181" s="115"/>
      <c r="S181" s="145"/>
      <c r="T181" s="263"/>
      <c r="U181" s="116"/>
      <c r="V181" s="116"/>
      <c r="W181" s="116"/>
      <c r="X181" s="116"/>
      <c r="Y181" s="116"/>
      <c r="Z181" s="116"/>
      <c r="AA181" s="116"/>
      <c r="AB181" s="117"/>
      <c r="AC181" s="117"/>
      <c r="AD181" s="118"/>
      <c r="AE181" s="118"/>
      <c r="AF181" s="118"/>
      <c r="AG181" s="118"/>
      <c r="AH181" s="118"/>
      <c r="AI181" s="119"/>
      <c r="AJ181" s="120"/>
      <c r="AK181" s="118"/>
      <c r="AL181" s="118"/>
      <c r="AM181" s="118"/>
      <c r="AN181" s="118"/>
      <c r="AO181" s="118"/>
      <c r="AP181" s="118"/>
      <c r="AQ181" s="119"/>
      <c r="AR181" s="120"/>
      <c r="AS181" s="118"/>
      <c r="AT181" s="118"/>
      <c r="AU181" s="118"/>
      <c r="AV181" s="118"/>
      <c r="AW181" s="118"/>
      <c r="AX181" s="118"/>
      <c r="AY181" s="119"/>
      <c r="AZ181" s="120"/>
      <c r="BA181" s="118"/>
      <c r="BB181" s="118"/>
      <c r="BC181" s="118"/>
      <c r="BD181" s="118"/>
      <c r="BE181" s="118"/>
      <c r="BF181" s="118"/>
      <c r="BG181" s="119"/>
      <c r="BH181" s="120"/>
      <c r="BI181" s="116"/>
      <c r="BJ181" s="118"/>
      <c r="BK181" s="118"/>
      <c r="BL181" s="118"/>
      <c r="BM181" s="118"/>
      <c r="BN181" s="118"/>
      <c r="BO181" s="119"/>
      <c r="BP181" s="120"/>
      <c r="BQ181" s="116"/>
      <c r="BR181" s="118" t="str">
        <f t="shared" si="342"/>
        <v/>
      </c>
      <c r="BS181" s="118"/>
      <c r="BT181" s="118" t="str">
        <f t="shared" si="343"/>
        <v/>
      </c>
      <c r="BU181" s="118"/>
      <c r="BV181" s="118" t="str">
        <f t="shared" si="344"/>
        <v/>
      </c>
      <c r="BW181" s="119"/>
      <c r="BX181" s="120"/>
      <c r="BY181" s="121"/>
      <c r="BZ181" s="118" t="str">
        <f t="shared" si="345"/>
        <v/>
      </c>
      <c r="CA181" s="118"/>
      <c r="CB181" s="118" t="str">
        <f t="shared" si="346"/>
        <v/>
      </c>
      <c r="CC181" s="118"/>
      <c r="CD181" s="118" t="str">
        <f t="shared" si="347"/>
        <v/>
      </c>
      <c r="CE181" s="119"/>
      <c r="CH181" s="118" t="str">
        <f t="shared" si="348"/>
        <v/>
      </c>
      <c r="CI181" s="118"/>
      <c r="CJ181" s="118" t="str">
        <f t="shared" si="349"/>
        <v/>
      </c>
      <c r="CK181" s="118"/>
      <c r="CL181" s="118" t="str">
        <f t="shared" si="350"/>
        <v/>
      </c>
      <c r="CM181" s="119"/>
      <c r="DQ181" s="134" t="str">
        <f>IF(I181&lt;&gt;"",MAX(J$1:J172)+1,"")</f>
        <v/>
      </c>
    </row>
    <row r="182" spans="1:121" s="132" customFormat="1" ht="18" customHeight="1" x14ac:dyDescent="0.25">
      <c r="A182" s="312"/>
      <c r="B182" s="313"/>
      <c r="C182" s="313"/>
      <c r="D182" s="313"/>
      <c r="E182" s="313"/>
      <c r="F182" s="313"/>
      <c r="G182" s="322"/>
      <c r="H182" s="322"/>
      <c r="I182" s="350"/>
      <c r="J182" s="663" t="str">
        <f>IF(I182&lt;&gt;"",MAX(J$1:J181)+1,"")</f>
        <v/>
      </c>
      <c r="K182" s="143" t="s">
        <v>244</v>
      </c>
      <c r="L182" s="143"/>
      <c r="M182" s="220"/>
      <c r="N182" s="641"/>
      <c r="O182" s="201" t="str">
        <f t="shared" si="341"/>
        <v/>
      </c>
      <c r="P182" s="125"/>
      <c r="Q182" s="453"/>
      <c r="R182" s="115"/>
      <c r="S182" s="112"/>
      <c r="T182" s="273"/>
      <c r="U182" s="126"/>
      <c r="V182" s="126"/>
      <c r="W182" s="126"/>
      <c r="X182" s="126"/>
      <c r="Y182" s="126"/>
      <c r="Z182" s="126"/>
      <c r="AA182" s="126"/>
      <c r="AB182" s="127"/>
      <c r="AC182" s="127"/>
      <c r="AD182" s="128"/>
      <c r="AE182" s="128"/>
      <c r="AF182" s="128"/>
      <c r="AG182" s="128"/>
      <c r="AH182" s="128"/>
      <c r="AI182" s="129"/>
      <c r="AJ182" s="130"/>
      <c r="AK182" s="128"/>
      <c r="AL182" s="128"/>
      <c r="AM182" s="128"/>
      <c r="AN182" s="128"/>
      <c r="AO182" s="128"/>
      <c r="AP182" s="128"/>
      <c r="AQ182" s="129"/>
      <c r="AR182" s="130"/>
      <c r="AS182" s="128"/>
      <c r="AT182" s="128"/>
      <c r="AU182" s="128"/>
      <c r="AV182" s="128"/>
      <c r="AW182" s="128"/>
      <c r="AX182" s="128"/>
      <c r="AY182" s="129"/>
      <c r="AZ182" s="130"/>
      <c r="BA182" s="128"/>
      <c r="BB182" s="128"/>
      <c r="BC182" s="128"/>
      <c r="BD182" s="128"/>
      <c r="BE182" s="128"/>
      <c r="BF182" s="128"/>
      <c r="BG182" s="129"/>
      <c r="BH182" s="130"/>
      <c r="BI182" s="126"/>
      <c r="BJ182" s="128"/>
      <c r="BK182" s="128"/>
      <c r="BL182" s="128"/>
      <c r="BM182" s="128"/>
      <c r="BN182" s="128"/>
      <c r="BO182" s="129"/>
      <c r="BP182" s="130"/>
      <c r="BQ182" s="126"/>
      <c r="BR182" s="128" t="str">
        <f t="shared" si="342"/>
        <v/>
      </c>
      <c r="BS182" s="128"/>
      <c r="BT182" s="128" t="str">
        <f t="shared" si="343"/>
        <v/>
      </c>
      <c r="BU182" s="128"/>
      <c r="BV182" s="128" t="str">
        <f t="shared" si="344"/>
        <v/>
      </c>
      <c r="BW182" s="129"/>
      <c r="BX182" s="130"/>
      <c r="BY182" s="131"/>
      <c r="BZ182" s="128" t="str">
        <f t="shared" si="345"/>
        <v/>
      </c>
      <c r="CA182" s="128"/>
      <c r="CB182" s="128" t="str">
        <f t="shared" si="346"/>
        <v/>
      </c>
      <c r="CC182" s="128"/>
      <c r="CD182" s="128" t="str">
        <f t="shared" si="347"/>
        <v/>
      </c>
      <c r="CE182" s="129"/>
      <c r="CH182" s="128" t="str">
        <f t="shared" si="348"/>
        <v/>
      </c>
      <c r="CI182" s="128"/>
      <c r="CJ182" s="128" t="str">
        <f t="shared" si="349"/>
        <v/>
      </c>
      <c r="CK182" s="128"/>
      <c r="CL182" s="128" t="str">
        <f t="shared" si="350"/>
        <v/>
      </c>
      <c r="CM182" s="129"/>
      <c r="DQ182" s="124" t="str">
        <f>IF(I182&lt;&gt;"",MAX(J$1:J177)+1,"")</f>
        <v/>
      </c>
    </row>
    <row r="183" spans="1:121" s="113" customFormat="1" ht="41.25" customHeight="1" x14ac:dyDescent="0.25">
      <c r="A183" s="312"/>
      <c r="B183" s="313" t="s">
        <v>72</v>
      </c>
      <c r="C183" s="352" t="str">
        <f t="shared" si="351"/>
        <v>6 - LA VISITE LIBRE</v>
      </c>
      <c r="D183" s="351" t="s">
        <v>244</v>
      </c>
      <c r="E183" s="313"/>
      <c r="F183" s="313">
        <f>VLOOKUP(H183,Feuil1!A$1:B$5,2,0)</f>
        <v>0.2</v>
      </c>
      <c r="G183" s="322">
        <f t="shared" si="352"/>
        <v>5</v>
      </c>
      <c r="H183" s="318" t="s">
        <v>157</v>
      </c>
      <c r="I183" s="324">
        <v>26</v>
      </c>
      <c r="J183" s="663">
        <f>IF(I183&lt;&gt;"",MAX(J$1:J182)+1,"")</f>
        <v>156</v>
      </c>
      <c r="K183" s="419" t="s">
        <v>601</v>
      </c>
      <c r="L183" s="402">
        <v>3</v>
      </c>
      <c r="M183" s="403" t="s">
        <v>0</v>
      </c>
      <c r="N183" s="679"/>
      <c r="O183" s="404" t="str">
        <f t="shared" si="341"/>
        <v/>
      </c>
      <c r="P183" s="419" t="s">
        <v>602</v>
      </c>
      <c r="Q183" s="446" t="s">
        <v>763</v>
      </c>
      <c r="R183" s="115"/>
      <c r="S183" s="145"/>
      <c r="T183" s="116">
        <f t="shared" ref="T183:T189" si="466">L183</f>
        <v>3</v>
      </c>
      <c r="U183" s="116">
        <f t="shared" ref="U183:U187" si="467">IF(M183="OUI",1,IF(M183="NON",0,IF(M183="Non Mesuré","",0)))</f>
        <v>1</v>
      </c>
      <c r="V183" s="116">
        <f t="shared" ref="V183:V189" si="468">IF(M183&lt;&gt;"Non Mesuré",T183*U183,"")</f>
        <v>3</v>
      </c>
      <c r="W183" s="116"/>
      <c r="X183" s="116">
        <f t="shared" ref="X183:X189" si="469">IF(M183="Non Mesuré",T183,0)</f>
        <v>0</v>
      </c>
      <c r="Y183" s="116"/>
      <c r="Z183" s="116">
        <f t="shared" ref="Z183:Z189" si="470">T183-X183</f>
        <v>3</v>
      </c>
      <c r="AA183" s="116"/>
      <c r="AB183" s="117"/>
      <c r="AC183" s="117"/>
      <c r="AD183" s="118" t="str">
        <f t="shared" ref="AD183:AD211" si="471">IF(G183=1,V183,"")</f>
        <v/>
      </c>
      <c r="AE183" s="118"/>
      <c r="AF183" s="118" t="str">
        <f t="shared" ref="AF183:AF211" si="472">IF(G183=1,X183,"")</f>
        <v/>
      </c>
      <c r="AG183" s="118"/>
      <c r="AH183" s="118" t="str">
        <f t="shared" ref="AH183:AH211" si="473">IF(G183=1,Z183,"")</f>
        <v/>
      </c>
      <c r="AI183" s="119"/>
      <c r="AJ183" s="120"/>
      <c r="AK183" s="118"/>
      <c r="AL183" s="118" t="str">
        <f t="shared" ref="AL183:AL211" si="474">IF(G183=2,V183,"")</f>
        <v/>
      </c>
      <c r="AM183" s="118"/>
      <c r="AN183" s="118" t="str">
        <f t="shared" ref="AN183:AN211" si="475">IF(G183=2,X183,"")</f>
        <v/>
      </c>
      <c r="AO183" s="118"/>
      <c r="AP183" s="118" t="str">
        <f t="shared" ref="AP183:AP211" si="476">IF(G183=2,Z183,"")</f>
        <v/>
      </c>
      <c r="AQ183" s="119"/>
      <c r="AR183" s="120"/>
      <c r="AS183" s="118"/>
      <c r="AT183" s="118" t="str">
        <f t="shared" ref="AT183:AT211" si="477">IF(G183=3,V183,"")</f>
        <v/>
      </c>
      <c r="AU183" s="118"/>
      <c r="AV183" s="118" t="str">
        <f t="shared" ref="AV183:AV211" si="478">IF(G183=3,X183,"")</f>
        <v/>
      </c>
      <c r="AW183" s="118"/>
      <c r="AX183" s="118" t="str">
        <f t="shared" ref="AX183:AX211" si="479">IF(G183=3,Z183,"")</f>
        <v/>
      </c>
      <c r="AY183" s="119"/>
      <c r="AZ183" s="120"/>
      <c r="BA183" s="118"/>
      <c r="BB183" s="118" t="str">
        <f t="shared" ref="BB183:BB211" si="480">IF(G183=4,V183,"")</f>
        <v/>
      </c>
      <c r="BC183" s="118"/>
      <c r="BD183" s="118" t="str">
        <f t="shared" ref="BD183:BD211" si="481">IF(G183=4,X183,"")</f>
        <v/>
      </c>
      <c r="BE183" s="118"/>
      <c r="BF183" s="118" t="str">
        <f t="shared" ref="BF183:BF211" si="482">IF(G183=4,Z183,"")</f>
        <v/>
      </c>
      <c r="BG183" s="119"/>
      <c r="BH183" s="120"/>
      <c r="BI183" s="116"/>
      <c r="BJ183" s="118">
        <f t="shared" ref="BJ183:BJ211" si="483">IF(G183=5,V183,"")</f>
        <v>3</v>
      </c>
      <c r="BK183" s="118"/>
      <c r="BL183" s="118">
        <f t="shared" ref="BL183:BL211" si="484">IF(G183=5,X183,"")</f>
        <v>0</v>
      </c>
      <c r="BM183" s="118"/>
      <c r="BN183" s="118">
        <f t="shared" ref="BN183:BN211" si="485">IF(G183=5,Z183,"")</f>
        <v>3</v>
      </c>
      <c r="BO183" s="119"/>
      <c r="BP183" s="120"/>
      <c r="BQ183" s="116"/>
      <c r="BR183" s="118" t="str">
        <f t="shared" ref="BR183:BR212" si="486">IF(A183=31,V183,"")</f>
        <v/>
      </c>
      <c r="BS183" s="118"/>
      <c r="BT183" s="118" t="str">
        <f t="shared" ref="BT183:BT212" si="487">IF(A183=31,X183,"")</f>
        <v/>
      </c>
      <c r="BU183" s="118"/>
      <c r="BV183" s="118" t="str">
        <f t="shared" ref="BV183:BV212" si="488">IF(A183=31,Z183,"")</f>
        <v/>
      </c>
      <c r="BW183" s="119"/>
      <c r="BX183" s="120"/>
      <c r="BY183" s="121"/>
      <c r="BZ183" s="118" t="str">
        <f t="shared" ref="BZ183:BZ212" si="489">IF(A183=32,V183,"")</f>
        <v/>
      </c>
      <c r="CA183" s="118"/>
      <c r="CB183" s="118" t="str">
        <f t="shared" ref="CB183:CB212" si="490">IF(A183=32,X183,"")</f>
        <v/>
      </c>
      <c r="CC183" s="118"/>
      <c r="CD183" s="118" t="str">
        <f t="shared" ref="CD183:CD212" si="491">IF(A183=32,Z183,"")</f>
        <v/>
      </c>
      <c r="CE183" s="119"/>
      <c r="CH183" s="118" t="str">
        <f t="shared" ref="CH183:CH212" si="492">IF(A183=33,V183,"")</f>
        <v/>
      </c>
      <c r="CI183" s="118"/>
      <c r="CJ183" s="118" t="str">
        <f t="shared" ref="CJ183:CJ212" si="493">IF(A183=33,X183,"")</f>
        <v/>
      </c>
      <c r="CK183" s="118"/>
      <c r="CL183" s="118" t="str">
        <f t="shared" ref="CL183:CL212" si="494">IF(A183=33,Z183,"")</f>
        <v/>
      </c>
      <c r="CM183" s="119"/>
      <c r="DQ183" s="134">
        <f>IF(I183&lt;&gt;"",MAX(J$1:J182)+1,"")</f>
        <v>156</v>
      </c>
    </row>
    <row r="184" spans="1:121" s="113" customFormat="1" ht="53.25" customHeight="1" x14ac:dyDescent="0.25">
      <c r="A184" s="312"/>
      <c r="B184" s="313" t="s">
        <v>72</v>
      </c>
      <c r="C184" s="352" t="str">
        <f t="shared" si="351"/>
        <v>6 - LA VISITE LIBRE</v>
      </c>
      <c r="D184" s="351" t="s">
        <v>244</v>
      </c>
      <c r="E184" s="313"/>
      <c r="F184" s="313">
        <f>VLOOKUP(H184,Feuil1!A$1:B$5,2,0)</f>
        <v>0.2</v>
      </c>
      <c r="G184" s="322">
        <f>IF(H184="Information et Communication",1,IF(H184="Savoir-faire Savoir-être",2,IF(H184="Confort et hygiène",3,IF(H184="Qualité de la prestation",5,IF(H184="Développement Durable",4)))))</f>
        <v>5</v>
      </c>
      <c r="H184" s="318" t="s">
        <v>157</v>
      </c>
      <c r="I184" s="324">
        <v>33</v>
      </c>
      <c r="J184" s="663">
        <f>IF(I184&lt;&gt;"",MAX(J$1:J183)+1,"")</f>
        <v>157</v>
      </c>
      <c r="K184" s="188" t="s">
        <v>243</v>
      </c>
      <c r="L184" s="182">
        <v>1</v>
      </c>
      <c r="M184" s="213" t="s">
        <v>0</v>
      </c>
      <c r="N184" s="668"/>
      <c r="O184" s="199" t="str">
        <f>IF(ISERROR(SEARCH("Pas de NM possible",P184)),"","oui")</f>
        <v/>
      </c>
      <c r="P184" s="188"/>
      <c r="Q184" s="447" t="s">
        <v>763</v>
      </c>
      <c r="R184" s="115"/>
      <c r="S184" s="145"/>
      <c r="T184" s="116">
        <f>L184</f>
        <v>1</v>
      </c>
      <c r="U184" s="116">
        <f>IF(M184="OUI",1,IF(M184="NON",0,IF(M184="Non Mesuré","",0)))</f>
        <v>1</v>
      </c>
      <c r="V184" s="116">
        <f>IF(M184&lt;&gt;"Non Mesuré",T184*U184,"")</f>
        <v>1</v>
      </c>
      <c r="W184" s="116"/>
      <c r="X184" s="116">
        <f>IF(M184="Non Mesuré",T184,0)</f>
        <v>0</v>
      </c>
      <c r="Y184" s="116"/>
      <c r="Z184" s="116">
        <f>T184-X184</f>
        <v>1</v>
      </c>
      <c r="AA184" s="116"/>
      <c r="AB184" s="117"/>
      <c r="AC184" s="117"/>
      <c r="AD184" s="118" t="str">
        <f t="shared" si="471"/>
        <v/>
      </c>
      <c r="AE184" s="118"/>
      <c r="AF184" s="118" t="str">
        <f t="shared" si="472"/>
        <v/>
      </c>
      <c r="AG184" s="118"/>
      <c r="AH184" s="118" t="str">
        <f t="shared" si="473"/>
        <v/>
      </c>
      <c r="AI184" s="119"/>
      <c r="AJ184" s="120"/>
      <c r="AK184" s="118"/>
      <c r="AL184" s="118" t="str">
        <f t="shared" si="474"/>
        <v/>
      </c>
      <c r="AM184" s="118"/>
      <c r="AN184" s="118" t="str">
        <f t="shared" si="475"/>
        <v/>
      </c>
      <c r="AO184" s="118"/>
      <c r="AP184" s="118" t="str">
        <f t="shared" si="476"/>
        <v/>
      </c>
      <c r="AQ184" s="119"/>
      <c r="AR184" s="120"/>
      <c r="AS184" s="118"/>
      <c r="AT184" s="118" t="str">
        <f t="shared" si="477"/>
        <v/>
      </c>
      <c r="AU184" s="118"/>
      <c r="AV184" s="118" t="str">
        <f t="shared" si="478"/>
        <v/>
      </c>
      <c r="AW184" s="118"/>
      <c r="AX184" s="118" t="str">
        <f t="shared" si="479"/>
        <v/>
      </c>
      <c r="AY184" s="119"/>
      <c r="AZ184" s="120"/>
      <c r="BA184" s="118"/>
      <c r="BB184" s="118" t="str">
        <f t="shared" si="480"/>
        <v/>
      </c>
      <c r="BC184" s="118"/>
      <c r="BD184" s="118" t="str">
        <f t="shared" si="481"/>
        <v/>
      </c>
      <c r="BE184" s="118"/>
      <c r="BF184" s="118" t="str">
        <f t="shared" si="482"/>
        <v/>
      </c>
      <c r="BG184" s="119"/>
      <c r="BH184" s="120"/>
      <c r="BI184" s="116"/>
      <c r="BJ184" s="118">
        <f t="shared" si="483"/>
        <v>1</v>
      </c>
      <c r="BK184" s="118"/>
      <c r="BL184" s="118">
        <f t="shared" si="484"/>
        <v>0</v>
      </c>
      <c r="BM184" s="118"/>
      <c r="BN184" s="118">
        <f t="shared" si="485"/>
        <v>1</v>
      </c>
      <c r="BO184" s="119"/>
      <c r="BP184" s="120"/>
      <c r="BQ184" s="116"/>
      <c r="BR184" s="118" t="str">
        <f t="shared" si="486"/>
        <v/>
      </c>
      <c r="BS184" s="118"/>
      <c r="BT184" s="118" t="str">
        <f t="shared" si="487"/>
        <v/>
      </c>
      <c r="BU184" s="118"/>
      <c r="BV184" s="118" t="str">
        <f t="shared" si="488"/>
        <v/>
      </c>
      <c r="BW184" s="119"/>
      <c r="BX184" s="120"/>
      <c r="BY184" s="121"/>
      <c r="BZ184" s="118" t="str">
        <f t="shared" si="489"/>
        <v/>
      </c>
      <c r="CA184" s="118"/>
      <c r="CB184" s="118" t="str">
        <f t="shared" si="490"/>
        <v/>
      </c>
      <c r="CC184" s="118"/>
      <c r="CD184" s="118" t="str">
        <f t="shared" si="491"/>
        <v/>
      </c>
      <c r="CE184" s="119"/>
      <c r="CH184" s="118" t="str">
        <f t="shared" si="492"/>
        <v/>
      </c>
      <c r="CI184" s="118"/>
      <c r="CJ184" s="118" t="str">
        <f t="shared" si="493"/>
        <v/>
      </c>
      <c r="CK184" s="118"/>
      <c r="CL184" s="118" t="str">
        <f t="shared" si="494"/>
        <v/>
      </c>
      <c r="CM184" s="119"/>
      <c r="DQ184" s="134">
        <f>IF(I184&lt;&gt;"",MAX(J$1:J336)+1,"")</f>
        <v>295</v>
      </c>
    </row>
    <row r="185" spans="1:121" s="113" customFormat="1" ht="73.5" customHeight="1" x14ac:dyDescent="0.25">
      <c r="A185" s="312"/>
      <c r="B185" s="313" t="s">
        <v>72</v>
      </c>
      <c r="C185" s="352" t="str">
        <f t="shared" si="351"/>
        <v>6 - LA VISITE LIBRE</v>
      </c>
      <c r="D185" s="351" t="s">
        <v>244</v>
      </c>
      <c r="E185" s="313"/>
      <c r="F185" s="313">
        <f>VLOOKUP(H185,Feuil1!A$1:B$5,2,0)</f>
        <v>0.1</v>
      </c>
      <c r="G185" s="322">
        <f>IF(H185="Information et Communication",1,IF(H185="Savoir-faire Savoir-être",2,IF(H185="Confort et hygiène",3,IF(H185="Qualité de la prestation",5,IF(H185="Développement Durable",4)))))</f>
        <v>1</v>
      </c>
      <c r="H185" s="318" t="s">
        <v>74</v>
      </c>
      <c r="I185" s="324">
        <v>82</v>
      </c>
      <c r="J185" s="663">
        <f>IF(I185&lt;&gt;"",MAX(J$1:J184)+1,"")</f>
        <v>158</v>
      </c>
      <c r="K185" s="188" t="s">
        <v>258</v>
      </c>
      <c r="L185" s="182">
        <v>3</v>
      </c>
      <c r="M185" s="213" t="s">
        <v>0</v>
      </c>
      <c r="N185" s="668"/>
      <c r="O185" s="199" t="str">
        <f>IF(ISERROR(SEARCH("Pas de NM possible",P185)),"","oui")</f>
        <v/>
      </c>
      <c r="P185" s="188" t="s">
        <v>259</v>
      </c>
      <c r="Q185" s="447" t="s">
        <v>763</v>
      </c>
      <c r="R185" s="115"/>
      <c r="S185" s="145"/>
      <c r="T185" s="116">
        <f t="shared" si="466"/>
        <v>3</v>
      </c>
      <c r="U185" s="116">
        <f t="shared" si="467"/>
        <v>1</v>
      </c>
      <c r="V185" s="116">
        <f t="shared" si="468"/>
        <v>3</v>
      </c>
      <c r="W185" s="116"/>
      <c r="X185" s="116">
        <f t="shared" si="469"/>
        <v>0</v>
      </c>
      <c r="Y185" s="116"/>
      <c r="Z185" s="116">
        <f t="shared" si="470"/>
        <v>3</v>
      </c>
      <c r="AA185" s="116"/>
      <c r="AB185" s="117"/>
      <c r="AC185" s="117"/>
      <c r="AD185" s="118">
        <f t="shared" si="471"/>
        <v>3</v>
      </c>
      <c r="AE185" s="118"/>
      <c r="AF185" s="118">
        <f t="shared" si="472"/>
        <v>0</v>
      </c>
      <c r="AG185" s="118"/>
      <c r="AH185" s="118">
        <f t="shared" si="473"/>
        <v>3</v>
      </c>
      <c r="AI185" s="119"/>
      <c r="AJ185" s="120"/>
      <c r="AK185" s="118"/>
      <c r="AL185" s="118" t="str">
        <f t="shared" si="474"/>
        <v/>
      </c>
      <c r="AM185" s="118"/>
      <c r="AN185" s="118" t="str">
        <f t="shared" si="475"/>
        <v/>
      </c>
      <c r="AO185" s="118"/>
      <c r="AP185" s="118" t="str">
        <f t="shared" si="476"/>
        <v/>
      </c>
      <c r="AQ185" s="119"/>
      <c r="AR185" s="120"/>
      <c r="AS185" s="118"/>
      <c r="AT185" s="118" t="str">
        <f t="shared" si="477"/>
        <v/>
      </c>
      <c r="AU185" s="118"/>
      <c r="AV185" s="118" t="str">
        <f t="shared" si="478"/>
        <v/>
      </c>
      <c r="AW185" s="118"/>
      <c r="AX185" s="118" t="str">
        <f t="shared" si="479"/>
        <v/>
      </c>
      <c r="AY185" s="119"/>
      <c r="AZ185" s="120"/>
      <c r="BA185" s="118"/>
      <c r="BB185" s="118" t="str">
        <f t="shared" si="480"/>
        <v/>
      </c>
      <c r="BC185" s="118"/>
      <c r="BD185" s="118" t="str">
        <f t="shared" si="481"/>
        <v/>
      </c>
      <c r="BE185" s="118"/>
      <c r="BF185" s="118" t="str">
        <f t="shared" si="482"/>
        <v/>
      </c>
      <c r="BG185" s="119"/>
      <c r="BH185" s="120"/>
      <c r="BI185" s="116"/>
      <c r="BJ185" s="118" t="str">
        <f t="shared" si="483"/>
        <v/>
      </c>
      <c r="BK185" s="118"/>
      <c r="BL185" s="118" t="str">
        <f t="shared" si="484"/>
        <v/>
      </c>
      <c r="BM185" s="118"/>
      <c r="BN185" s="118" t="str">
        <f t="shared" si="485"/>
        <v/>
      </c>
      <c r="BO185" s="119"/>
      <c r="BP185" s="120"/>
      <c r="BQ185" s="116"/>
      <c r="BR185" s="118" t="str">
        <f t="shared" si="486"/>
        <v/>
      </c>
      <c r="BS185" s="118"/>
      <c r="BT185" s="118" t="str">
        <f t="shared" si="487"/>
        <v/>
      </c>
      <c r="BU185" s="118"/>
      <c r="BV185" s="118" t="str">
        <f t="shared" si="488"/>
        <v/>
      </c>
      <c r="BW185" s="119"/>
      <c r="BX185" s="120"/>
      <c r="BY185" s="121"/>
      <c r="BZ185" s="118" t="str">
        <f t="shared" si="489"/>
        <v/>
      </c>
      <c r="CA185" s="118"/>
      <c r="CB185" s="118" t="str">
        <f t="shared" si="490"/>
        <v/>
      </c>
      <c r="CC185" s="118"/>
      <c r="CD185" s="118" t="str">
        <f t="shared" si="491"/>
        <v/>
      </c>
      <c r="CE185" s="119"/>
      <c r="CH185" s="118" t="str">
        <f t="shared" si="492"/>
        <v/>
      </c>
      <c r="CI185" s="118"/>
      <c r="CJ185" s="118" t="str">
        <f t="shared" si="493"/>
        <v/>
      </c>
      <c r="CK185" s="118"/>
      <c r="CL185" s="118" t="str">
        <f t="shared" si="494"/>
        <v/>
      </c>
      <c r="CM185" s="119"/>
      <c r="DQ185" s="134">
        <f>IF(I185&lt;&gt;"",MAX(J$1:J194)+1,"")</f>
        <v>168</v>
      </c>
    </row>
    <row r="186" spans="1:121" s="113" customFormat="1" ht="60.75" customHeight="1" x14ac:dyDescent="0.25">
      <c r="A186" s="312"/>
      <c r="B186" s="313" t="s">
        <v>72</v>
      </c>
      <c r="C186" s="352" t="str">
        <f t="shared" si="351"/>
        <v>6 - LA VISITE LIBRE</v>
      </c>
      <c r="D186" s="351" t="s">
        <v>244</v>
      </c>
      <c r="E186" s="313"/>
      <c r="F186" s="313">
        <f>VLOOKUP(H186,Feuil1!A$1:B$5,2,0)</f>
        <v>0.1</v>
      </c>
      <c r="G186" s="322">
        <f>IF(H186="Information et Communication",1,IF(H186="Savoir-faire Savoir-être",2,IF(H186="Confort et hygiène",3,IF(H186="Qualité de la prestation",5,IF(H186="Développement Durable",4)))))</f>
        <v>1</v>
      </c>
      <c r="H186" s="318" t="s">
        <v>74</v>
      </c>
      <c r="I186" s="324">
        <v>200</v>
      </c>
      <c r="J186" s="663">
        <f>IF(I186&lt;&gt;"",MAX(J$1:J185)+1,"")</f>
        <v>159</v>
      </c>
      <c r="K186" s="188" t="s">
        <v>624</v>
      </c>
      <c r="L186" s="182">
        <v>3</v>
      </c>
      <c r="M186" s="213" t="s">
        <v>0</v>
      </c>
      <c r="N186" s="668"/>
      <c r="O186" s="199"/>
      <c r="P186" s="188" t="s">
        <v>666</v>
      </c>
      <c r="Q186" s="447" t="s">
        <v>763</v>
      </c>
      <c r="R186" s="115"/>
      <c r="S186" s="145"/>
      <c r="T186" s="116">
        <f t="shared" si="466"/>
        <v>3</v>
      </c>
      <c r="U186" s="116">
        <f t="shared" si="467"/>
        <v>1</v>
      </c>
      <c r="V186" s="116">
        <f t="shared" si="468"/>
        <v>3</v>
      </c>
      <c r="W186" s="116"/>
      <c r="X186" s="116">
        <f t="shared" si="469"/>
        <v>0</v>
      </c>
      <c r="Y186" s="116"/>
      <c r="Z186" s="116">
        <f t="shared" si="470"/>
        <v>3</v>
      </c>
      <c r="AA186" s="116"/>
      <c r="AB186" s="117"/>
      <c r="AC186" s="117"/>
      <c r="AD186" s="118">
        <f t="shared" si="471"/>
        <v>3</v>
      </c>
      <c r="AE186" s="118"/>
      <c r="AF186" s="118">
        <f t="shared" si="472"/>
        <v>0</v>
      </c>
      <c r="AG186" s="118"/>
      <c r="AH186" s="118">
        <f t="shared" si="473"/>
        <v>3</v>
      </c>
      <c r="AI186" s="119"/>
      <c r="AJ186" s="120"/>
      <c r="AK186" s="118"/>
      <c r="AL186" s="118" t="str">
        <f t="shared" si="474"/>
        <v/>
      </c>
      <c r="AM186" s="118"/>
      <c r="AN186" s="118" t="str">
        <f t="shared" si="475"/>
        <v/>
      </c>
      <c r="AO186" s="118"/>
      <c r="AP186" s="118" t="str">
        <f t="shared" si="476"/>
        <v/>
      </c>
      <c r="AQ186" s="119"/>
      <c r="AR186" s="120"/>
      <c r="AS186" s="118"/>
      <c r="AT186" s="118" t="str">
        <f t="shared" si="477"/>
        <v/>
      </c>
      <c r="AU186" s="118"/>
      <c r="AV186" s="118" t="str">
        <f t="shared" si="478"/>
        <v/>
      </c>
      <c r="AW186" s="118"/>
      <c r="AX186" s="118" t="str">
        <f t="shared" si="479"/>
        <v/>
      </c>
      <c r="AY186" s="119"/>
      <c r="AZ186" s="120"/>
      <c r="BA186" s="118"/>
      <c r="BB186" s="118" t="str">
        <f t="shared" si="480"/>
        <v/>
      </c>
      <c r="BC186" s="118"/>
      <c r="BD186" s="118" t="str">
        <f t="shared" si="481"/>
        <v/>
      </c>
      <c r="BE186" s="118"/>
      <c r="BF186" s="118" t="str">
        <f t="shared" si="482"/>
        <v/>
      </c>
      <c r="BG186" s="119"/>
      <c r="BH186" s="120"/>
      <c r="BI186" s="116"/>
      <c r="BJ186" s="118" t="str">
        <f t="shared" si="483"/>
        <v/>
      </c>
      <c r="BK186" s="118"/>
      <c r="BL186" s="118" t="str">
        <f t="shared" si="484"/>
        <v/>
      </c>
      <c r="BM186" s="118"/>
      <c r="BN186" s="118" t="str">
        <f t="shared" si="485"/>
        <v/>
      </c>
      <c r="BO186" s="119"/>
      <c r="BP186" s="120"/>
      <c r="BQ186" s="116"/>
      <c r="BR186" s="118" t="str">
        <f t="shared" si="486"/>
        <v/>
      </c>
      <c r="BS186" s="118"/>
      <c r="BT186" s="118" t="str">
        <f t="shared" si="487"/>
        <v/>
      </c>
      <c r="BU186" s="118"/>
      <c r="BV186" s="118" t="str">
        <f t="shared" si="488"/>
        <v/>
      </c>
      <c r="BW186" s="119"/>
      <c r="BX186" s="120"/>
      <c r="BY186" s="121"/>
      <c r="BZ186" s="118" t="str">
        <f t="shared" si="489"/>
        <v/>
      </c>
      <c r="CA186" s="118"/>
      <c r="CB186" s="118" t="str">
        <f t="shared" si="490"/>
        <v/>
      </c>
      <c r="CC186" s="118"/>
      <c r="CD186" s="118" t="str">
        <f t="shared" si="491"/>
        <v/>
      </c>
      <c r="CE186" s="119"/>
      <c r="CH186" s="118" t="str">
        <f t="shared" si="492"/>
        <v/>
      </c>
      <c r="CI186" s="118"/>
      <c r="CJ186" s="118" t="str">
        <f t="shared" si="493"/>
        <v/>
      </c>
      <c r="CK186" s="118"/>
      <c r="CL186" s="118" t="str">
        <f t="shared" si="494"/>
        <v/>
      </c>
      <c r="CM186" s="119"/>
      <c r="DQ186" s="134"/>
    </row>
    <row r="187" spans="1:121" s="113" customFormat="1" ht="40.5" customHeight="1" x14ac:dyDescent="0.25">
      <c r="A187" s="312"/>
      <c r="B187" s="313" t="s">
        <v>72</v>
      </c>
      <c r="C187" s="352" t="str">
        <f t="shared" ref="C187:C196" si="495">$K$154</f>
        <v>6 - LA VISITE LIBRE</v>
      </c>
      <c r="D187" s="351" t="s">
        <v>244</v>
      </c>
      <c r="E187" s="313"/>
      <c r="F187" s="313">
        <f>VLOOKUP(H187,Feuil1!A$1:B$5,2,0)</f>
        <v>0.2</v>
      </c>
      <c r="G187" s="322">
        <f t="shared" si="352"/>
        <v>5</v>
      </c>
      <c r="H187" s="318" t="s">
        <v>157</v>
      </c>
      <c r="I187" s="324">
        <v>26</v>
      </c>
      <c r="J187" s="663">
        <f>IF(I187&lt;&gt;"",MAX(J$1:J186)+1,"")</f>
        <v>160</v>
      </c>
      <c r="K187" s="188" t="s">
        <v>245</v>
      </c>
      <c r="L187" s="182">
        <v>1</v>
      </c>
      <c r="M187" s="213" t="s">
        <v>0</v>
      </c>
      <c r="N187" s="668"/>
      <c r="O187" s="199" t="str">
        <f t="shared" si="341"/>
        <v/>
      </c>
      <c r="P187" s="188" t="s">
        <v>246</v>
      </c>
      <c r="Q187" s="447" t="s">
        <v>763</v>
      </c>
      <c r="R187" s="115"/>
      <c r="S187" s="145"/>
      <c r="T187" s="116">
        <f t="shared" si="466"/>
        <v>1</v>
      </c>
      <c r="U187" s="116">
        <f t="shared" si="467"/>
        <v>1</v>
      </c>
      <c r="V187" s="116">
        <f t="shared" si="468"/>
        <v>1</v>
      </c>
      <c r="W187" s="116"/>
      <c r="X187" s="116">
        <f t="shared" si="469"/>
        <v>0</v>
      </c>
      <c r="Y187" s="116"/>
      <c r="Z187" s="116">
        <f t="shared" si="470"/>
        <v>1</v>
      </c>
      <c r="AA187" s="116"/>
      <c r="AB187" s="117"/>
      <c r="AC187" s="117"/>
      <c r="AD187" s="118" t="str">
        <f t="shared" si="471"/>
        <v/>
      </c>
      <c r="AE187" s="118"/>
      <c r="AF187" s="118" t="str">
        <f t="shared" si="472"/>
        <v/>
      </c>
      <c r="AG187" s="118"/>
      <c r="AH187" s="118" t="str">
        <f t="shared" si="473"/>
        <v/>
      </c>
      <c r="AI187" s="119"/>
      <c r="AJ187" s="120"/>
      <c r="AK187" s="118"/>
      <c r="AL187" s="118" t="str">
        <f t="shared" si="474"/>
        <v/>
      </c>
      <c r="AM187" s="118"/>
      <c r="AN187" s="118" t="str">
        <f t="shared" si="475"/>
        <v/>
      </c>
      <c r="AO187" s="118"/>
      <c r="AP187" s="118" t="str">
        <f t="shared" si="476"/>
        <v/>
      </c>
      <c r="AQ187" s="119"/>
      <c r="AR187" s="120"/>
      <c r="AS187" s="118"/>
      <c r="AT187" s="118" t="str">
        <f t="shared" si="477"/>
        <v/>
      </c>
      <c r="AU187" s="118"/>
      <c r="AV187" s="118" t="str">
        <f t="shared" si="478"/>
        <v/>
      </c>
      <c r="AW187" s="118"/>
      <c r="AX187" s="118" t="str">
        <f t="shared" si="479"/>
        <v/>
      </c>
      <c r="AY187" s="119"/>
      <c r="AZ187" s="120"/>
      <c r="BA187" s="118"/>
      <c r="BB187" s="118" t="str">
        <f t="shared" si="480"/>
        <v/>
      </c>
      <c r="BC187" s="118"/>
      <c r="BD187" s="118" t="str">
        <f t="shared" si="481"/>
        <v/>
      </c>
      <c r="BE187" s="118"/>
      <c r="BF187" s="118" t="str">
        <f t="shared" si="482"/>
        <v/>
      </c>
      <c r="BG187" s="119"/>
      <c r="BH187" s="120"/>
      <c r="BI187" s="116"/>
      <c r="BJ187" s="118">
        <f t="shared" si="483"/>
        <v>1</v>
      </c>
      <c r="BK187" s="118"/>
      <c r="BL187" s="118">
        <f t="shared" si="484"/>
        <v>0</v>
      </c>
      <c r="BM187" s="118"/>
      <c r="BN187" s="118">
        <f t="shared" si="485"/>
        <v>1</v>
      </c>
      <c r="BO187" s="119"/>
      <c r="BP187" s="120"/>
      <c r="BQ187" s="116"/>
      <c r="BR187" s="118" t="str">
        <f t="shared" si="486"/>
        <v/>
      </c>
      <c r="BS187" s="118"/>
      <c r="BT187" s="118" t="str">
        <f t="shared" si="487"/>
        <v/>
      </c>
      <c r="BU187" s="118"/>
      <c r="BV187" s="118" t="str">
        <f t="shared" si="488"/>
        <v/>
      </c>
      <c r="BW187" s="119"/>
      <c r="BX187" s="120"/>
      <c r="BY187" s="121"/>
      <c r="BZ187" s="118" t="str">
        <f t="shared" si="489"/>
        <v/>
      </c>
      <c r="CA187" s="118"/>
      <c r="CB187" s="118" t="str">
        <f t="shared" si="490"/>
        <v/>
      </c>
      <c r="CC187" s="118"/>
      <c r="CD187" s="118" t="str">
        <f t="shared" si="491"/>
        <v/>
      </c>
      <c r="CE187" s="119"/>
      <c r="CH187" s="118" t="str">
        <f t="shared" si="492"/>
        <v/>
      </c>
      <c r="CI187" s="118"/>
      <c r="CJ187" s="118" t="str">
        <f t="shared" si="493"/>
        <v/>
      </c>
      <c r="CK187" s="118"/>
      <c r="CL187" s="118" t="str">
        <f t="shared" si="494"/>
        <v/>
      </c>
      <c r="CM187" s="119"/>
      <c r="DQ187" s="134">
        <f>IF(I187&lt;&gt;"",MAX(J$1:J183)+1,"")</f>
        <v>157</v>
      </c>
    </row>
    <row r="188" spans="1:121" s="113" customFormat="1" ht="42" customHeight="1" x14ac:dyDescent="0.25">
      <c r="A188" s="312">
        <v>32</v>
      </c>
      <c r="B188" s="313" t="s">
        <v>84</v>
      </c>
      <c r="C188" s="352" t="str">
        <f t="shared" si="495"/>
        <v>6 - LA VISITE LIBRE</v>
      </c>
      <c r="D188" s="351" t="s">
        <v>244</v>
      </c>
      <c r="E188" s="313"/>
      <c r="F188" s="313">
        <f>VLOOKUP(H188,Feuil1!A$1:B$5,2,0)</f>
        <v>0.25</v>
      </c>
      <c r="G188" s="322">
        <f t="shared" si="352"/>
        <v>3</v>
      </c>
      <c r="H188" s="318" t="s">
        <v>154</v>
      </c>
      <c r="I188" s="324">
        <v>28</v>
      </c>
      <c r="J188" s="663">
        <f>IF(I188&lt;&gt;"",MAX(J$1:J187)+1,"")</f>
        <v>161</v>
      </c>
      <c r="K188" s="188" t="s">
        <v>247</v>
      </c>
      <c r="L188" s="182">
        <v>3</v>
      </c>
      <c r="M188" s="213" t="s">
        <v>87</v>
      </c>
      <c r="N188" s="668"/>
      <c r="O188" s="199" t="str">
        <f t="shared" si="341"/>
        <v/>
      </c>
      <c r="P188" s="188" t="s">
        <v>248</v>
      </c>
      <c r="Q188" s="447" t="s">
        <v>763</v>
      </c>
      <c r="R188" s="115"/>
      <c r="S188" s="145"/>
      <c r="T188" s="263">
        <f t="shared" si="466"/>
        <v>3</v>
      </c>
      <c r="U188" s="116">
        <f t="shared" ref="U188:U189" si="496">IF(M188="Très Satisfaisant",1,IF(M188="Satisfaisant",0.75,IF(M188="Insatisfaisant",0.25,IF(M188="Très Insatisfaisant",0,IF(M188="Non Mesuré","",0)))))</f>
        <v>1</v>
      </c>
      <c r="V188" s="116">
        <f t="shared" si="468"/>
        <v>3</v>
      </c>
      <c r="W188" s="116"/>
      <c r="X188" s="116">
        <f t="shared" si="469"/>
        <v>0</v>
      </c>
      <c r="Y188" s="116"/>
      <c r="Z188" s="116">
        <f t="shared" si="470"/>
        <v>3</v>
      </c>
      <c r="AA188" s="116"/>
      <c r="AB188" s="117"/>
      <c r="AC188" s="117"/>
      <c r="AD188" s="118" t="str">
        <f t="shared" si="471"/>
        <v/>
      </c>
      <c r="AE188" s="118"/>
      <c r="AF188" s="118" t="str">
        <f t="shared" si="472"/>
        <v/>
      </c>
      <c r="AG188" s="118"/>
      <c r="AH188" s="118" t="str">
        <f t="shared" si="473"/>
        <v/>
      </c>
      <c r="AI188" s="119"/>
      <c r="AJ188" s="120"/>
      <c r="AK188" s="118"/>
      <c r="AL188" s="118" t="str">
        <f t="shared" si="474"/>
        <v/>
      </c>
      <c r="AM188" s="118"/>
      <c r="AN188" s="118" t="str">
        <f t="shared" si="475"/>
        <v/>
      </c>
      <c r="AO188" s="118"/>
      <c r="AP188" s="118" t="str">
        <f t="shared" si="476"/>
        <v/>
      </c>
      <c r="AQ188" s="119"/>
      <c r="AR188" s="120"/>
      <c r="AS188" s="118"/>
      <c r="AT188" s="118">
        <f t="shared" si="477"/>
        <v>3</v>
      </c>
      <c r="AU188" s="118"/>
      <c r="AV188" s="118">
        <f t="shared" si="478"/>
        <v>0</v>
      </c>
      <c r="AW188" s="118"/>
      <c r="AX188" s="118">
        <f t="shared" si="479"/>
        <v>3</v>
      </c>
      <c r="AY188" s="119"/>
      <c r="AZ188" s="120"/>
      <c r="BA188" s="118"/>
      <c r="BB188" s="118" t="str">
        <f t="shared" si="480"/>
        <v/>
      </c>
      <c r="BC188" s="118"/>
      <c r="BD188" s="118" t="str">
        <f t="shared" si="481"/>
        <v/>
      </c>
      <c r="BE188" s="118"/>
      <c r="BF188" s="118" t="str">
        <f t="shared" si="482"/>
        <v/>
      </c>
      <c r="BG188" s="119"/>
      <c r="BH188" s="120"/>
      <c r="BI188" s="116"/>
      <c r="BJ188" s="118" t="str">
        <f t="shared" si="483"/>
        <v/>
      </c>
      <c r="BK188" s="118"/>
      <c r="BL188" s="118" t="str">
        <f t="shared" si="484"/>
        <v/>
      </c>
      <c r="BM188" s="118"/>
      <c r="BN188" s="118" t="str">
        <f t="shared" si="485"/>
        <v/>
      </c>
      <c r="BO188" s="119"/>
      <c r="BP188" s="120"/>
      <c r="BQ188" s="116"/>
      <c r="BR188" s="118" t="str">
        <f t="shared" si="486"/>
        <v/>
      </c>
      <c r="BS188" s="118"/>
      <c r="BT188" s="118" t="str">
        <f t="shared" si="487"/>
        <v/>
      </c>
      <c r="BU188" s="118"/>
      <c r="BV188" s="118" t="str">
        <f t="shared" si="488"/>
        <v/>
      </c>
      <c r="BW188" s="119"/>
      <c r="BX188" s="120"/>
      <c r="BY188" s="121"/>
      <c r="BZ188" s="118">
        <f t="shared" si="489"/>
        <v>3</v>
      </c>
      <c r="CA188" s="118"/>
      <c r="CB188" s="118">
        <f t="shared" si="490"/>
        <v>0</v>
      </c>
      <c r="CC188" s="118"/>
      <c r="CD188" s="118">
        <f t="shared" si="491"/>
        <v>3</v>
      </c>
      <c r="CE188" s="119"/>
      <c r="CH188" s="118" t="str">
        <f t="shared" si="492"/>
        <v/>
      </c>
      <c r="CI188" s="118"/>
      <c r="CJ188" s="118" t="str">
        <f t="shared" si="493"/>
        <v/>
      </c>
      <c r="CK188" s="118"/>
      <c r="CL188" s="118" t="str">
        <f t="shared" si="494"/>
        <v/>
      </c>
      <c r="CM188" s="119"/>
      <c r="DQ188" s="134">
        <f>IF(I188&lt;&gt;"",MAX(J$1:J187)+1,"")</f>
        <v>161</v>
      </c>
    </row>
    <row r="189" spans="1:121" s="113" customFormat="1" ht="19.5" customHeight="1" x14ac:dyDescent="0.25">
      <c r="A189" s="312">
        <v>31</v>
      </c>
      <c r="B189" s="313" t="s">
        <v>72</v>
      </c>
      <c r="C189" s="352" t="str">
        <f t="shared" si="495"/>
        <v>6 - LA VISITE LIBRE</v>
      </c>
      <c r="D189" s="351" t="s">
        <v>244</v>
      </c>
      <c r="E189" s="313"/>
      <c r="F189" s="313">
        <f>VLOOKUP(H189,Feuil1!A$1:B$5,2,0)</f>
        <v>0.25</v>
      </c>
      <c r="G189" s="322">
        <f t="shared" si="352"/>
        <v>3</v>
      </c>
      <c r="H189" s="318" t="s">
        <v>154</v>
      </c>
      <c r="I189" s="324">
        <v>28</v>
      </c>
      <c r="J189" s="663">
        <f>IF(I189&lt;&gt;"",MAX(J$1:J188)+1,"")</f>
        <v>162</v>
      </c>
      <c r="K189" s="188" t="s">
        <v>249</v>
      </c>
      <c r="L189" s="182">
        <v>3</v>
      </c>
      <c r="M189" s="213" t="s">
        <v>87</v>
      </c>
      <c r="N189" s="668"/>
      <c r="O189" s="199" t="str">
        <f t="shared" si="341"/>
        <v/>
      </c>
      <c r="P189" s="188"/>
      <c r="Q189" s="447" t="s">
        <v>763</v>
      </c>
      <c r="R189" s="115"/>
      <c r="S189" s="145"/>
      <c r="T189" s="263">
        <f t="shared" si="466"/>
        <v>3</v>
      </c>
      <c r="U189" s="116">
        <f t="shared" si="496"/>
        <v>1</v>
      </c>
      <c r="V189" s="116">
        <f t="shared" si="468"/>
        <v>3</v>
      </c>
      <c r="W189" s="116"/>
      <c r="X189" s="116">
        <f t="shared" si="469"/>
        <v>0</v>
      </c>
      <c r="Y189" s="116"/>
      <c r="Z189" s="116">
        <f t="shared" si="470"/>
        <v>3</v>
      </c>
      <c r="AA189" s="116"/>
      <c r="AB189" s="117"/>
      <c r="AC189" s="117"/>
      <c r="AD189" s="118" t="str">
        <f t="shared" si="471"/>
        <v/>
      </c>
      <c r="AE189" s="118"/>
      <c r="AF189" s="118" t="str">
        <f t="shared" si="472"/>
        <v/>
      </c>
      <c r="AG189" s="118"/>
      <c r="AH189" s="118" t="str">
        <f t="shared" si="473"/>
        <v/>
      </c>
      <c r="AI189" s="119"/>
      <c r="AJ189" s="120"/>
      <c r="AK189" s="118"/>
      <c r="AL189" s="118" t="str">
        <f t="shared" si="474"/>
        <v/>
      </c>
      <c r="AM189" s="118"/>
      <c r="AN189" s="118" t="str">
        <f t="shared" si="475"/>
        <v/>
      </c>
      <c r="AO189" s="118"/>
      <c r="AP189" s="118" t="str">
        <f t="shared" si="476"/>
        <v/>
      </c>
      <c r="AQ189" s="119"/>
      <c r="AR189" s="120"/>
      <c r="AS189" s="118"/>
      <c r="AT189" s="118">
        <f t="shared" si="477"/>
        <v>3</v>
      </c>
      <c r="AU189" s="118"/>
      <c r="AV189" s="118">
        <f t="shared" si="478"/>
        <v>0</v>
      </c>
      <c r="AW189" s="118"/>
      <c r="AX189" s="118">
        <f t="shared" si="479"/>
        <v>3</v>
      </c>
      <c r="AY189" s="119"/>
      <c r="AZ189" s="120"/>
      <c r="BA189" s="118"/>
      <c r="BB189" s="118" t="str">
        <f t="shared" si="480"/>
        <v/>
      </c>
      <c r="BC189" s="118"/>
      <c r="BD189" s="118" t="str">
        <f t="shared" si="481"/>
        <v/>
      </c>
      <c r="BE189" s="118"/>
      <c r="BF189" s="118" t="str">
        <f t="shared" si="482"/>
        <v/>
      </c>
      <c r="BG189" s="119"/>
      <c r="BH189" s="120"/>
      <c r="BI189" s="116"/>
      <c r="BJ189" s="118" t="str">
        <f t="shared" si="483"/>
        <v/>
      </c>
      <c r="BK189" s="118"/>
      <c r="BL189" s="118" t="str">
        <f t="shared" si="484"/>
        <v/>
      </c>
      <c r="BM189" s="118"/>
      <c r="BN189" s="118" t="str">
        <f t="shared" si="485"/>
        <v/>
      </c>
      <c r="BO189" s="119"/>
      <c r="BP189" s="120"/>
      <c r="BQ189" s="116"/>
      <c r="BR189" s="118">
        <f t="shared" si="486"/>
        <v>3</v>
      </c>
      <c r="BS189" s="118"/>
      <c r="BT189" s="118">
        <f t="shared" si="487"/>
        <v>0</v>
      </c>
      <c r="BU189" s="118"/>
      <c r="BV189" s="118">
        <f t="shared" si="488"/>
        <v>3</v>
      </c>
      <c r="BW189" s="119"/>
      <c r="BX189" s="120"/>
      <c r="BY189" s="121"/>
      <c r="BZ189" s="118" t="str">
        <f t="shared" si="489"/>
        <v/>
      </c>
      <c r="CA189" s="118"/>
      <c r="CB189" s="118" t="str">
        <f t="shared" si="490"/>
        <v/>
      </c>
      <c r="CC189" s="118"/>
      <c r="CD189" s="118" t="str">
        <f t="shared" si="491"/>
        <v/>
      </c>
      <c r="CE189" s="119"/>
      <c r="CH189" s="118" t="str">
        <f t="shared" si="492"/>
        <v/>
      </c>
      <c r="CI189" s="118"/>
      <c r="CJ189" s="118" t="str">
        <f t="shared" si="493"/>
        <v/>
      </c>
      <c r="CK189" s="118"/>
      <c r="CL189" s="118" t="str">
        <f t="shared" si="494"/>
        <v/>
      </c>
      <c r="CM189" s="119"/>
      <c r="DQ189" s="134">
        <f>IF(I189&lt;&gt;"",MAX(J$1:J188)+1,"")</f>
        <v>162</v>
      </c>
    </row>
    <row r="190" spans="1:121" s="113" customFormat="1" ht="33" customHeight="1" x14ac:dyDescent="0.25">
      <c r="A190" s="312">
        <v>33</v>
      </c>
      <c r="B190" s="313" t="s">
        <v>72</v>
      </c>
      <c r="C190" s="352" t="str">
        <f t="shared" si="495"/>
        <v>6 - LA VISITE LIBRE</v>
      </c>
      <c r="D190" s="351" t="s">
        <v>244</v>
      </c>
      <c r="E190" s="313"/>
      <c r="F190" s="313">
        <f>VLOOKUP(H190,Feuil1!A$1:B$5,2,0)</f>
        <v>0.25</v>
      </c>
      <c r="G190" s="322">
        <f t="shared" si="352"/>
        <v>3</v>
      </c>
      <c r="H190" s="318" t="s">
        <v>154</v>
      </c>
      <c r="I190" s="324">
        <v>28</v>
      </c>
      <c r="J190" s="663">
        <f>IF(I190&lt;&gt;"",MAX(J$1:J189)+1,"")</f>
        <v>163</v>
      </c>
      <c r="K190" s="188" t="s">
        <v>250</v>
      </c>
      <c r="L190" s="182">
        <v>1</v>
      </c>
      <c r="M190" s="213" t="s">
        <v>0</v>
      </c>
      <c r="N190" s="668"/>
      <c r="O190" s="199" t="str">
        <f t="shared" si="341"/>
        <v/>
      </c>
      <c r="P190" s="188" t="s">
        <v>251</v>
      </c>
      <c r="Q190" s="447" t="s">
        <v>763</v>
      </c>
      <c r="R190" s="115"/>
      <c r="S190" s="145"/>
      <c r="T190" s="116">
        <f t="shared" ref="T190:T208" si="497">L190</f>
        <v>1</v>
      </c>
      <c r="U190" s="116">
        <f t="shared" ref="U190:U204" si="498">IF(M190="OUI",1,IF(M190="NON",0,IF(M190="Non Mesuré","",0)))</f>
        <v>1</v>
      </c>
      <c r="V190" s="116">
        <f t="shared" ref="V190:V208" si="499">IF(M190&lt;&gt;"Non Mesuré",T190*U190,"")</f>
        <v>1</v>
      </c>
      <c r="W190" s="116"/>
      <c r="X190" s="116">
        <f t="shared" ref="X190:X208" si="500">IF(M190="Non Mesuré",T190,0)</f>
        <v>0</v>
      </c>
      <c r="Y190" s="116"/>
      <c r="Z190" s="116">
        <f t="shared" ref="Z190:Z208" si="501">T190-X190</f>
        <v>1</v>
      </c>
      <c r="AA190" s="116"/>
      <c r="AB190" s="117"/>
      <c r="AC190" s="117"/>
      <c r="AD190" s="118" t="str">
        <f t="shared" si="471"/>
        <v/>
      </c>
      <c r="AE190" s="118"/>
      <c r="AF190" s="118" t="str">
        <f t="shared" si="472"/>
        <v/>
      </c>
      <c r="AG190" s="118"/>
      <c r="AH190" s="118" t="str">
        <f t="shared" si="473"/>
        <v/>
      </c>
      <c r="AI190" s="119"/>
      <c r="AJ190" s="120"/>
      <c r="AK190" s="118"/>
      <c r="AL190" s="118" t="str">
        <f t="shared" si="474"/>
        <v/>
      </c>
      <c r="AM190" s="118"/>
      <c r="AN190" s="118" t="str">
        <f t="shared" si="475"/>
        <v/>
      </c>
      <c r="AO190" s="118"/>
      <c r="AP190" s="118" t="str">
        <f t="shared" si="476"/>
        <v/>
      </c>
      <c r="AQ190" s="119"/>
      <c r="AR190" s="120"/>
      <c r="AS190" s="118"/>
      <c r="AT190" s="118">
        <f t="shared" si="477"/>
        <v>1</v>
      </c>
      <c r="AU190" s="118"/>
      <c r="AV190" s="118">
        <f t="shared" si="478"/>
        <v>0</v>
      </c>
      <c r="AW190" s="118"/>
      <c r="AX190" s="118">
        <f t="shared" si="479"/>
        <v>1</v>
      </c>
      <c r="AY190" s="119"/>
      <c r="AZ190" s="120"/>
      <c r="BA190" s="118"/>
      <c r="BB190" s="118" t="str">
        <f t="shared" si="480"/>
        <v/>
      </c>
      <c r="BC190" s="118"/>
      <c r="BD190" s="118" t="str">
        <f t="shared" si="481"/>
        <v/>
      </c>
      <c r="BE190" s="118"/>
      <c r="BF190" s="118" t="str">
        <f t="shared" si="482"/>
        <v/>
      </c>
      <c r="BG190" s="119"/>
      <c r="BH190" s="120"/>
      <c r="BI190" s="116"/>
      <c r="BJ190" s="118" t="str">
        <f t="shared" si="483"/>
        <v/>
      </c>
      <c r="BK190" s="118"/>
      <c r="BL190" s="118" t="str">
        <f t="shared" si="484"/>
        <v/>
      </c>
      <c r="BM190" s="118"/>
      <c r="BN190" s="118" t="str">
        <f t="shared" si="485"/>
        <v/>
      </c>
      <c r="BO190" s="119"/>
      <c r="BP190" s="120"/>
      <c r="BQ190" s="116"/>
      <c r="BR190" s="118" t="str">
        <f t="shared" si="486"/>
        <v/>
      </c>
      <c r="BS190" s="118"/>
      <c r="BT190" s="118" t="str">
        <f t="shared" si="487"/>
        <v/>
      </c>
      <c r="BU190" s="118"/>
      <c r="BV190" s="118" t="str">
        <f t="shared" si="488"/>
        <v/>
      </c>
      <c r="BW190" s="119"/>
      <c r="BX190" s="120"/>
      <c r="BY190" s="121"/>
      <c r="BZ190" s="118" t="str">
        <f t="shared" si="489"/>
        <v/>
      </c>
      <c r="CA190" s="118"/>
      <c r="CB190" s="118" t="str">
        <f t="shared" si="490"/>
        <v/>
      </c>
      <c r="CC190" s="118"/>
      <c r="CD190" s="118" t="str">
        <f t="shared" si="491"/>
        <v/>
      </c>
      <c r="CE190" s="119"/>
      <c r="CH190" s="118">
        <f t="shared" si="492"/>
        <v>1</v>
      </c>
      <c r="CI190" s="118"/>
      <c r="CJ190" s="118">
        <f t="shared" si="493"/>
        <v>0</v>
      </c>
      <c r="CK190" s="118"/>
      <c r="CL190" s="118">
        <f t="shared" si="494"/>
        <v>1</v>
      </c>
      <c r="CM190" s="119"/>
      <c r="DQ190" s="134">
        <f>IF(I190&lt;&gt;"",MAX(J$1:J189)+1,"")</f>
        <v>163</v>
      </c>
    </row>
    <row r="191" spans="1:121" s="113" customFormat="1" ht="33" customHeight="1" x14ac:dyDescent="0.25">
      <c r="A191" s="312"/>
      <c r="B191" s="313" t="s">
        <v>72</v>
      </c>
      <c r="C191" s="352" t="str">
        <f t="shared" si="495"/>
        <v>6 - LA VISITE LIBRE</v>
      </c>
      <c r="D191" s="351" t="s">
        <v>244</v>
      </c>
      <c r="E191" s="313"/>
      <c r="F191" s="313">
        <f>VLOOKUP(H191,Feuil1!A$1:B$5,2,0)</f>
        <v>0.2</v>
      </c>
      <c r="G191" s="322">
        <f t="shared" si="352"/>
        <v>5</v>
      </c>
      <c r="H191" s="318" t="s">
        <v>157</v>
      </c>
      <c r="I191" s="324">
        <v>34</v>
      </c>
      <c r="J191" s="663">
        <f>IF(I191&lt;&gt;"",MAX(J$1:J190)+1,"")</f>
        <v>164</v>
      </c>
      <c r="K191" s="188" t="s">
        <v>252</v>
      </c>
      <c r="L191" s="182">
        <v>1</v>
      </c>
      <c r="M191" s="213" t="s">
        <v>0</v>
      </c>
      <c r="N191" s="668"/>
      <c r="O191" s="199" t="str">
        <f t="shared" si="341"/>
        <v/>
      </c>
      <c r="P191" s="188" t="s">
        <v>253</v>
      </c>
      <c r="Q191" s="447" t="s">
        <v>763</v>
      </c>
      <c r="R191" s="115"/>
      <c r="S191" s="145"/>
      <c r="T191" s="116">
        <f t="shared" si="497"/>
        <v>1</v>
      </c>
      <c r="U191" s="116">
        <f t="shared" si="498"/>
        <v>1</v>
      </c>
      <c r="V191" s="116">
        <f t="shared" si="499"/>
        <v>1</v>
      </c>
      <c r="W191" s="116"/>
      <c r="X191" s="116">
        <f t="shared" si="500"/>
        <v>0</v>
      </c>
      <c r="Y191" s="116"/>
      <c r="Z191" s="116">
        <f t="shared" si="501"/>
        <v>1</v>
      </c>
      <c r="AA191" s="116"/>
      <c r="AB191" s="117"/>
      <c r="AC191" s="117"/>
      <c r="AD191" s="118" t="str">
        <f t="shared" si="471"/>
        <v/>
      </c>
      <c r="AE191" s="118"/>
      <c r="AF191" s="118" t="str">
        <f t="shared" si="472"/>
        <v/>
      </c>
      <c r="AG191" s="118"/>
      <c r="AH191" s="118" t="str">
        <f t="shared" si="473"/>
        <v/>
      </c>
      <c r="AI191" s="119"/>
      <c r="AJ191" s="120"/>
      <c r="AK191" s="118"/>
      <c r="AL191" s="118" t="str">
        <f t="shared" si="474"/>
        <v/>
      </c>
      <c r="AM191" s="118"/>
      <c r="AN191" s="118" t="str">
        <f t="shared" si="475"/>
        <v/>
      </c>
      <c r="AO191" s="118"/>
      <c r="AP191" s="118" t="str">
        <f t="shared" si="476"/>
        <v/>
      </c>
      <c r="AQ191" s="119"/>
      <c r="AR191" s="120"/>
      <c r="AS191" s="118"/>
      <c r="AT191" s="118" t="str">
        <f t="shared" si="477"/>
        <v/>
      </c>
      <c r="AU191" s="118"/>
      <c r="AV191" s="118" t="str">
        <f t="shared" si="478"/>
        <v/>
      </c>
      <c r="AW191" s="118"/>
      <c r="AX191" s="118" t="str">
        <f t="shared" si="479"/>
        <v/>
      </c>
      <c r="AY191" s="119"/>
      <c r="AZ191" s="120"/>
      <c r="BA191" s="118"/>
      <c r="BB191" s="118" t="str">
        <f t="shared" si="480"/>
        <v/>
      </c>
      <c r="BC191" s="118"/>
      <c r="BD191" s="118" t="str">
        <f t="shared" si="481"/>
        <v/>
      </c>
      <c r="BE191" s="118"/>
      <c r="BF191" s="118" t="str">
        <f t="shared" si="482"/>
        <v/>
      </c>
      <c r="BG191" s="119"/>
      <c r="BH191" s="120"/>
      <c r="BI191" s="116"/>
      <c r="BJ191" s="118">
        <f t="shared" si="483"/>
        <v>1</v>
      </c>
      <c r="BK191" s="118"/>
      <c r="BL191" s="118">
        <f t="shared" si="484"/>
        <v>0</v>
      </c>
      <c r="BM191" s="118"/>
      <c r="BN191" s="118">
        <f t="shared" si="485"/>
        <v>1</v>
      </c>
      <c r="BO191" s="119"/>
      <c r="BP191" s="120"/>
      <c r="BQ191" s="116"/>
      <c r="BR191" s="118" t="str">
        <f t="shared" si="486"/>
        <v/>
      </c>
      <c r="BS191" s="118"/>
      <c r="BT191" s="118" t="str">
        <f t="shared" si="487"/>
        <v/>
      </c>
      <c r="BU191" s="118"/>
      <c r="BV191" s="118" t="str">
        <f t="shared" si="488"/>
        <v/>
      </c>
      <c r="BW191" s="119"/>
      <c r="BX191" s="120"/>
      <c r="BY191" s="121"/>
      <c r="BZ191" s="118" t="str">
        <f t="shared" si="489"/>
        <v/>
      </c>
      <c r="CA191" s="118"/>
      <c r="CB191" s="118" t="str">
        <f t="shared" si="490"/>
        <v/>
      </c>
      <c r="CC191" s="118"/>
      <c r="CD191" s="118" t="str">
        <f t="shared" si="491"/>
        <v/>
      </c>
      <c r="CE191" s="119"/>
      <c r="CH191" s="118" t="str">
        <f t="shared" si="492"/>
        <v/>
      </c>
      <c r="CI191" s="118"/>
      <c r="CJ191" s="118" t="str">
        <f t="shared" si="493"/>
        <v/>
      </c>
      <c r="CK191" s="118"/>
      <c r="CL191" s="118" t="str">
        <f t="shared" si="494"/>
        <v/>
      </c>
      <c r="CM191" s="119"/>
      <c r="DQ191" s="134">
        <f>IF(I191&lt;&gt;"",MAX(J$1:J190)+1,"")</f>
        <v>164</v>
      </c>
    </row>
    <row r="192" spans="1:121" s="249" customFormat="1" ht="48" customHeight="1" x14ac:dyDescent="0.25">
      <c r="A192" s="312"/>
      <c r="B192" s="313" t="s">
        <v>84</v>
      </c>
      <c r="C192" s="352" t="str">
        <f t="shared" si="495"/>
        <v>6 - LA VISITE LIBRE</v>
      </c>
      <c r="D192" s="351" t="s">
        <v>244</v>
      </c>
      <c r="E192" s="313"/>
      <c r="F192" s="313">
        <f>VLOOKUP(H192,Feuil1!A$1:B$5,2,0)</f>
        <v>0.2</v>
      </c>
      <c r="G192" s="322">
        <f t="shared" si="352"/>
        <v>5</v>
      </c>
      <c r="H192" s="318" t="s">
        <v>157</v>
      </c>
      <c r="I192" s="324">
        <v>200</v>
      </c>
      <c r="J192" s="663">
        <f>IF(I192&lt;&gt;"",MAX(J$1:J191)+1,"")</f>
        <v>165</v>
      </c>
      <c r="K192" s="188" t="s">
        <v>717</v>
      </c>
      <c r="L192" s="182">
        <v>1</v>
      </c>
      <c r="M192" s="250" t="s">
        <v>0</v>
      </c>
      <c r="N192" s="668"/>
      <c r="O192" s="251" t="str">
        <f t="shared" si="341"/>
        <v/>
      </c>
      <c r="P192" s="188" t="s">
        <v>644</v>
      </c>
      <c r="Q192" s="447" t="s">
        <v>763</v>
      </c>
      <c r="R192" s="252"/>
      <c r="S192" s="261"/>
      <c r="T192" s="116">
        <f t="shared" si="497"/>
        <v>1</v>
      </c>
      <c r="U192" s="116">
        <f t="shared" si="498"/>
        <v>1</v>
      </c>
      <c r="V192" s="116">
        <f t="shared" si="499"/>
        <v>1</v>
      </c>
      <c r="W192" s="116"/>
      <c r="X192" s="116">
        <f t="shared" si="500"/>
        <v>0</v>
      </c>
      <c r="Y192" s="116"/>
      <c r="Z192" s="116">
        <f t="shared" si="501"/>
        <v>1</v>
      </c>
      <c r="AA192" s="116"/>
      <c r="AB192" s="117"/>
      <c r="AC192" s="117"/>
      <c r="AD192" s="118" t="str">
        <f t="shared" si="471"/>
        <v/>
      </c>
      <c r="AE192" s="118"/>
      <c r="AF192" s="118" t="str">
        <f t="shared" si="472"/>
        <v/>
      </c>
      <c r="AG192" s="118"/>
      <c r="AH192" s="118" t="str">
        <f t="shared" si="473"/>
        <v/>
      </c>
      <c r="AI192" s="119"/>
      <c r="AJ192" s="120"/>
      <c r="AK192" s="118"/>
      <c r="AL192" s="118" t="str">
        <f t="shared" si="474"/>
        <v/>
      </c>
      <c r="AM192" s="118"/>
      <c r="AN192" s="118" t="str">
        <f t="shared" si="475"/>
        <v/>
      </c>
      <c r="AO192" s="118"/>
      <c r="AP192" s="118" t="str">
        <f t="shared" si="476"/>
        <v/>
      </c>
      <c r="AQ192" s="119"/>
      <c r="AR192" s="120"/>
      <c r="AS192" s="118"/>
      <c r="AT192" s="118" t="str">
        <f t="shared" si="477"/>
        <v/>
      </c>
      <c r="AU192" s="118"/>
      <c r="AV192" s="118" t="str">
        <f t="shared" si="478"/>
        <v/>
      </c>
      <c r="AW192" s="118"/>
      <c r="AX192" s="118" t="str">
        <f t="shared" si="479"/>
        <v/>
      </c>
      <c r="AY192" s="119"/>
      <c r="AZ192" s="120"/>
      <c r="BA192" s="118"/>
      <c r="BB192" s="118" t="str">
        <f t="shared" si="480"/>
        <v/>
      </c>
      <c r="BC192" s="118"/>
      <c r="BD192" s="118" t="str">
        <f t="shared" si="481"/>
        <v/>
      </c>
      <c r="BE192" s="118"/>
      <c r="BF192" s="118" t="str">
        <f t="shared" si="482"/>
        <v/>
      </c>
      <c r="BG192" s="119"/>
      <c r="BH192" s="120"/>
      <c r="BI192" s="116"/>
      <c r="BJ192" s="118">
        <f t="shared" si="483"/>
        <v>1</v>
      </c>
      <c r="BK192" s="118"/>
      <c r="BL192" s="118">
        <f t="shared" si="484"/>
        <v>0</v>
      </c>
      <c r="BM192" s="118"/>
      <c r="BN192" s="118">
        <f t="shared" si="485"/>
        <v>1</v>
      </c>
      <c r="BO192" s="119"/>
      <c r="BP192" s="120"/>
      <c r="BQ192" s="116"/>
      <c r="BR192" s="118" t="str">
        <f t="shared" si="486"/>
        <v/>
      </c>
      <c r="BS192" s="118"/>
      <c r="BT192" s="118" t="str">
        <f t="shared" si="487"/>
        <v/>
      </c>
      <c r="BU192" s="118"/>
      <c r="BV192" s="118" t="str">
        <f t="shared" si="488"/>
        <v/>
      </c>
      <c r="BW192" s="119"/>
      <c r="BX192" s="120"/>
      <c r="BY192" s="121"/>
      <c r="BZ192" s="118" t="str">
        <f t="shared" si="489"/>
        <v/>
      </c>
      <c r="CA192" s="118"/>
      <c r="CB192" s="118" t="str">
        <f t="shared" si="490"/>
        <v/>
      </c>
      <c r="CC192" s="118"/>
      <c r="CD192" s="118" t="str">
        <f t="shared" si="491"/>
        <v/>
      </c>
      <c r="CE192" s="119"/>
      <c r="CF192" s="113"/>
      <c r="CG192" s="113"/>
      <c r="CH192" s="118" t="str">
        <f t="shared" si="492"/>
        <v/>
      </c>
      <c r="CI192" s="118"/>
      <c r="CJ192" s="118" t="str">
        <f t="shared" si="493"/>
        <v/>
      </c>
      <c r="CK192" s="118"/>
      <c r="CL192" s="118" t="str">
        <f t="shared" si="494"/>
        <v/>
      </c>
      <c r="CM192" s="119"/>
      <c r="CN192" s="113"/>
      <c r="DQ192" s="259"/>
    </row>
    <row r="193" spans="1:155" s="249" customFormat="1" ht="51" customHeight="1" x14ac:dyDescent="0.25">
      <c r="A193" s="312"/>
      <c r="B193" s="313" t="s">
        <v>72</v>
      </c>
      <c r="C193" s="352" t="str">
        <f t="shared" si="495"/>
        <v>6 - LA VISITE LIBRE</v>
      </c>
      <c r="D193" s="351" t="s">
        <v>244</v>
      </c>
      <c r="E193" s="313"/>
      <c r="F193" s="313">
        <f>VLOOKUP(H193,Feuil1!A$1:B$5,2,0)</f>
        <v>0.2</v>
      </c>
      <c r="G193" s="322">
        <f t="shared" si="352"/>
        <v>5</v>
      </c>
      <c r="H193" s="318" t="s">
        <v>157</v>
      </c>
      <c r="I193" s="324">
        <v>200</v>
      </c>
      <c r="J193" s="663">
        <f>IF(I193&lt;&gt;"",MAX(J$1:J192)+1,"")</f>
        <v>166</v>
      </c>
      <c r="K193" s="188" t="s">
        <v>718</v>
      </c>
      <c r="L193" s="182">
        <v>1</v>
      </c>
      <c r="M193" s="250" t="s">
        <v>0</v>
      </c>
      <c r="N193" s="668"/>
      <c r="O193" s="251" t="str">
        <f t="shared" si="341"/>
        <v/>
      </c>
      <c r="P193" s="188" t="s">
        <v>642</v>
      </c>
      <c r="Q193" s="447" t="s">
        <v>763</v>
      </c>
      <c r="R193" s="252"/>
      <c r="S193" s="261"/>
      <c r="T193" s="116">
        <f t="shared" si="497"/>
        <v>1</v>
      </c>
      <c r="U193" s="116">
        <f t="shared" si="498"/>
        <v>1</v>
      </c>
      <c r="V193" s="116">
        <f t="shared" si="499"/>
        <v>1</v>
      </c>
      <c r="W193" s="116"/>
      <c r="X193" s="116">
        <f t="shared" si="500"/>
        <v>0</v>
      </c>
      <c r="Y193" s="116"/>
      <c r="Z193" s="116">
        <f t="shared" si="501"/>
        <v>1</v>
      </c>
      <c r="AA193" s="116"/>
      <c r="AB193" s="117"/>
      <c r="AC193" s="117"/>
      <c r="AD193" s="118" t="str">
        <f t="shared" si="471"/>
        <v/>
      </c>
      <c r="AE193" s="118"/>
      <c r="AF193" s="118" t="str">
        <f t="shared" si="472"/>
        <v/>
      </c>
      <c r="AG193" s="118"/>
      <c r="AH193" s="118" t="str">
        <f t="shared" si="473"/>
        <v/>
      </c>
      <c r="AI193" s="119"/>
      <c r="AJ193" s="120"/>
      <c r="AK193" s="118"/>
      <c r="AL193" s="118" t="str">
        <f t="shared" si="474"/>
        <v/>
      </c>
      <c r="AM193" s="118"/>
      <c r="AN193" s="118" t="str">
        <f t="shared" si="475"/>
        <v/>
      </c>
      <c r="AO193" s="118"/>
      <c r="AP193" s="118" t="str">
        <f t="shared" si="476"/>
        <v/>
      </c>
      <c r="AQ193" s="119"/>
      <c r="AR193" s="120"/>
      <c r="AS193" s="118"/>
      <c r="AT193" s="118" t="str">
        <f t="shared" si="477"/>
        <v/>
      </c>
      <c r="AU193" s="118"/>
      <c r="AV193" s="118" t="str">
        <f t="shared" si="478"/>
        <v/>
      </c>
      <c r="AW193" s="118"/>
      <c r="AX193" s="118" t="str">
        <f t="shared" si="479"/>
        <v/>
      </c>
      <c r="AY193" s="119"/>
      <c r="AZ193" s="120"/>
      <c r="BA193" s="118"/>
      <c r="BB193" s="118" t="str">
        <f t="shared" si="480"/>
        <v/>
      </c>
      <c r="BC193" s="118"/>
      <c r="BD193" s="118" t="str">
        <f t="shared" si="481"/>
        <v/>
      </c>
      <c r="BE193" s="118"/>
      <c r="BF193" s="118" t="str">
        <f t="shared" si="482"/>
        <v/>
      </c>
      <c r="BG193" s="119"/>
      <c r="BH193" s="120"/>
      <c r="BI193" s="116"/>
      <c r="BJ193" s="118">
        <f t="shared" si="483"/>
        <v>1</v>
      </c>
      <c r="BK193" s="118"/>
      <c r="BL193" s="118">
        <f t="shared" si="484"/>
        <v>0</v>
      </c>
      <c r="BM193" s="118"/>
      <c r="BN193" s="118">
        <f t="shared" si="485"/>
        <v>1</v>
      </c>
      <c r="BO193" s="119"/>
      <c r="BP193" s="120"/>
      <c r="BQ193" s="116"/>
      <c r="BR193" s="118" t="str">
        <f t="shared" si="486"/>
        <v/>
      </c>
      <c r="BS193" s="118"/>
      <c r="BT193" s="118" t="str">
        <f t="shared" si="487"/>
        <v/>
      </c>
      <c r="BU193" s="118"/>
      <c r="BV193" s="118" t="str">
        <f t="shared" si="488"/>
        <v/>
      </c>
      <c r="BW193" s="119"/>
      <c r="BX193" s="120"/>
      <c r="BY193" s="121"/>
      <c r="BZ193" s="118" t="str">
        <f t="shared" si="489"/>
        <v/>
      </c>
      <c r="CA193" s="118"/>
      <c r="CB193" s="118" t="str">
        <f t="shared" si="490"/>
        <v/>
      </c>
      <c r="CC193" s="118"/>
      <c r="CD193" s="118" t="str">
        <f t="shared" si="491"/>
        <v/>
      </c>
      <c r="CE193" s="119"/>
      <c r="CF193" s="113"/>
      <c r="CG193" s="113"/>
      <c r="CH193" s="118" t="str">
        <f t="shared" si="492"/>
        <v/>
      </c>
      <c r="CI193" s="118"/>
      <c r="CJ193" s="118" t="str">
        <f t="shared" si="493"/>
        <v/>
      </c>
      <c r="CK193" s="118"/>
      <c r="CL193" s="118" t="str">
        <f t="shared" si="494"/>
        <v/>
      </c>
      <c r="CM193" s="119"/>
      <c r="CN193" s="113"/>
      <c r="DQ193" s="259"/>
    </row>
    <row r="194" spans="1:155" s="113" customFormat="1" ht="64.5" customHeight="1" x14ac:dyDescent="0.25">
      <c r="A194" s="312"/>
      <c r="B194" s="313" t="s">
        <v>72</v>
      </c>
      <c r="C194" s="352" t="str">
        <f t="shared" si="495"/>
        <v>6 - LA VISITE LIBRE</v>
      </c>
      <c r="D194" s="351" t="s">
        <v>244</v>
      </c>
      <c r="E194" s="313"/>
      <c r="F194" s="313">
        <f>VLOOKUP(H194,Feuil1!A$1:B$5,2,0)</f>
        <v>0.2</v>
      </c>
      <c r="G194" s="322">
        <f t="shared" si="352"/>
        <v>5</v>
      </c>
      <c r="H194" s="323" t="s">
        <v>157</v>
      </c>
      <c r="I194" s="324">
        <v>26</v>
      </c>
      <c r="J194" s="663">
        <f>IF(I194&lt;&gt;"",MAX(J$1:J193)+1,"")</f>
        <v>167</v>
      </c>
      <c r="K194" s="188" t="s">
        <v>254</v>
      </c>
      <c r="L194" s="182">
        <v>1</v>
      </c>
      <c r="M194" s="213" t="s">
        <v>0</v>
      </c>
      <c r="N194" s="668"/>
      <c r="O194" s="199" t="str">
        <f t="shared" si="341"/>
        <v/>
      </c>
      <c r="P194" s="188" t="s">
        <v>255</v>
      </c>
      <c r="Q194" s="447" t="s">
        <v>763</v>
      </c>
      <c r="R194" s="115"/>
      <c r="S194" s="145"/>
      <c r="T194" s="116">
        <f t="shared" si="497"/>
        <v>1</v>
      </c>
      <c r="U194" s="116">
        <f t="shared" si="498"/>
        <v>1</v>
      </c>
      <c r="V194" s="116">
        <f t="shared" si="499"/>
        <v>1</v>
      </c>
      <c r="W194" s="116"/>
      <c r="X194" s="116">
        <f t="shared" si="500"/>
        <v>0</v>
      </c>
      <c r="Y194" s="116"/>
      <c r="Z194" s="116">
        <f t="shared" si="501"/>
        <v>1</v>
      </c>
      <c r="AA194" s="116"/>
      <c r="AB194" s="117"/>
      <c r="AC194" s="117"/>
      <c r="AD194" s="118" t="str">
        <f t="shared" si="471"/>
        <v/>
      </c>
      <c r="AE194" s="118"/>
      <c r="AF194" s="118" t="str">
        <f t="shared" si="472"/>
        <v/>
      </c>
      <c r="AG194" s="118"/>
      <c r="AH194" s="118" t="str">
        <f t="shared" si="473"/>
        <v/>
      </c>
      <c r="AI194" s="119"/>
      <c r="AJ194" s="120"/>
      <c r="AK194" s="118"/>
      <c r="AL194" s="118" t="str">
        <f t="shared" si="474"/>
        <v/>
      </c>
      <c r="AM194" s="118"/>
      <c r="AN194" s="118" t="str">
        <f t="shared" si="475"/>
        <v/>
      </c>
      <c r="AO194" s="118"/>
      <c r="AP194" s="118" t="str">
        <f t="shared" si="476"/>
        <v/>
      </c>
      <c r="AQ194" s="119"/>
      <c r="AR194" s="120"/>
      <c r="AS194" s="118"/>
      <c r="AT194" s="118" t="str">
        <f t="shared" si="477"/>
        <v/>
      </c>
      <c r="AU194" s="118"/>
      <c r="AV194" s="118" t="str">
        <f t="shared" si="478"/>
        <v/>
      </c>
      <c r="AW194" s="118"/>
      <c r="AX194" s="118" t="str">
        <f t="shared" si="479"/>
        <v/>
      </c>
      <c r="AY194" s="119"/>
      <c r="AZ194" s="120"/>
      <c r="BA194" s="118"/>
      <c r="BB194" s="118" t="str">
        <f t="shared" si="480"/>
        <v/>
      </c>
      <c r="BC194" s="118"/>
      <c r="BD194" s="118" t="str">
        <f t="shared" si="481"/>
        <v/>
      </c>
      <c r="BE194" s="118"/>
      <c r="BF194" s="118" t="str">
        <f t="shared" si="482"/>
        <v/>
      </c>
      <c r="BG194" s="119"/>
      <c r="BH194" s="120"/>
      <c r="BI194" s="116"/>
      <c r="BJ194" s="118">
        <f t="shared" si="483"/>
        <v>1</v>
      </c>
      <c r="BK194" s="118"/>
      <c r="BL194" s="118">
        <f t="shared" si="484"/>
        <v>0</v>
      </c>
      <c r="BM194" s="118"/>
      <c r="BN194" s="118">
        <f t="shared" si="485"/>
        <v>1</v>
      </c>
      <c r="BO194" s="119"/>
      <c r="BP194" s="120"/>
      <c r="BQ194" s="116"/>
      <c r="BR194" s="118" t="str">
        <f t="shared" si="486"/>
        <v/>
      </c>
      <c r="BS194" s="118"/>
      <c r="BT194" s="118" t="str">
        <f t="shared" si="487"/>
        <v/>
      </c>
      <c r="BU194" s="118"/>
      <c r="BV194" s="118" t="str">
        <f t="shared" si="488"/>
        <v/>
      </c>
      <c r="BW194" s="119"/>
      <c r="BX194" s="120"/>
      <c r="BY194" s="121"/>
      <c r="BZ194" s="118" t="str">
        <f t="shared" si="489"/>
        <v/>
      </c>
      <c r="CA194" s="118"/>
      <c r="CB194" s="118" t="str">
        <f t="shared" si="490"/>
        <v/>
      </c>
      <c r="CC194" s="118"/>
      <c r="CD194" s="118" t="str">
        <f t="shared" si="491"/>
        <v/>
      </c>
      <c r="CE194" s="119"/>
      <c r="CH194" s="118" t="str">
        <f t="shared" si="492"/>
        <v/>
      </c>
      <c r="CI194" s="118"/>
      <c r="CJ194" s="118" t="str">
        <f t="shared" si="493"/>
        <v/>
      </c>
      <c r="CK194" s="118"/>
      <c r="CL194" s="118" t="str">
        <f t="shared" si="494"/>
        <v/>
      </c>
      <c r="CM194" s="119"/>
      <c r="DQ194" s="134">
        <f>IF(I194&lt;&gt;"",MAX(J$1:J191)+1,"")</f>
        <v>165</v>
      </c>
    </row>
    <row r="195" spans="1:155" s="113" customFormat="1" ht="61.5" customHeight="1" x14ac:dyDescent="0.25">
      <c r="A195" s="312"/>
      <c r="B195" s="313" t="s">
        <v>72</v>
      </c>
      <c r="C195" s="352" t="str">
        <f t="shared" si="495"/>
        <v>6 - LA VISITE LIBRE</v>
      </c>
      <c r="D195" s="351" t="s">
        <v>244</v>
      </c>
      <c r="E195" s="313"/>
      <c r="F195" s="313">
        <f>VLOOKUP(H195,Feuil1!A$1:B$5,2,0)</f>
        <v>0.2</v>
      </c>
      <c r="G195" s="322">
        <f t="shared" si="352"/>
        <v>5</v>
      </c>
      <c r="H195" s="323" t="s">
        <v>157</v>
      </c>
      <c r="I195" s="324">
        <v>200</v>
      </c>
      <c r="J195" s="663">
        <f>IF(I195&lt;&gt;"",MAX(J$1:J194)+1,"")</f>
        <v>168</v>
      </c>
      <c r="K195" s="188" t="s">
        <v>256</v>
      </c>
      <c r="L195" s="182">
        <v>1</v>
      </c>
      <c r="M195" s="213" t="s">
        <v>0</v>
      </c>
      <c r="N195" s="668"/>
      <c r="O195" s="199" t="str">
        <f t="shared" si="341"/>
        <v/>
      </c>
      <c r="P195" s="188" t="s">
        <v>257</v>
      </c>
      <c r="Q195" s="447" t="s">
        <v>763</v>
      </c>
      <c r="R195" s="115"/>
      <c r="S195" s="145"/>
      <c r="T195" s="116">
        <f t="shared" si="497"/>
        <v>1</v>
      </c>
      <c r="U195" s="116">
        <f t="shared" si="498"/>
        <v>1</v>
      </c>
      <c r="V195" s="116">
        <f t="shared" si="499"/>
        <v>1</v>
      </c>
      <c r="W195" s="116"/>
      <c r="X195" s="116">
        <f t="shared" si="500"/>
        <v>0</v>
      </c>
      <c r="Y195" s="116"/>
      <c r="Z195" s="116">
        <f t="shared" si="501"/>
        <v>1</v>
      </c>
      <c r="AA195" s="116"/>
      <c r="AB195" s="117"/>
      <c r="AC195" s="117"/>
      <c r="AD195" s="118" t="str">
        <f t="shared" si="471"/>
        <v/>
      </c>
      <c r="AE195" s="118"/>
      <c r="AF195" s="118" t="str">
        <f t="shared" si="472"/>
        <v/>
      </c>
      <c r="AG195" s="118"/>
      <c r="AH195" s="118" t="str">
        <f t="shared" si="473"/>
        <v/>
      </c>
      <c r="AI195" s="119"/>
      <c r="AJ195" s="120"/>
      <c r="AK195" s="118"/>
      <c r="AL195" s="118" t="str">
        <f t="shared" si="474"/>
        <v/>
      </c>
      <c r="AM195" s="118"/>
      <c r="AN195" s="118" t="str">
        <f t="shared" si="475"/>
        <v/>
      </c>
      <c r="AO195" s="118"/>
      <c r="AP195" s="118" t="str">
        <f t="shared" si="476"/>
        <v/>
      </c>
      <c r="AQ195" s="119"/>
      <c r="AR195" s="120"/>
      <c r="AS195" s="118"/>
      <c r="AT195" s="118" t="str">
        <f t="shared" si="477"/>
        <v/>
      </c>
      <c r="AU195" s="118"/>
      <c r="AV195" s="118" t="str">
        <f t="shared" si="478"/>
        <v/>
      </c>
      <c r="AW195" s="118"/>
      <c r="AX195" s="118" t="str">
        <f t="shared" si="479"/>
        <v/>
      </c>
      <c r="AY195" s="119"/>
      <c r="AZ195" s="120"/>
      <c r="BA195" s="118"/>
      <c r="BB195" s="118" t="str">
        <f t="shared" si="480"/>
        <v/>
      </c>
      <c r="BC195" s="118"/>
      <c r="BD195" s="118" t="str">
        <f t="shared" si="481"/>
        <v/>
      </c>
      <c r="BE195" s="118"/>
      <c r="BF195" s="118" t="str">
        <f t="shared" si="482"/>
        <v/>
      </c>
      <c r="BG195" s="119"/>
      <c r="BH195" s="120"/>
      <c r="BI195" s="116"/>
      <c r="BJ195" s="118">
        <f t="shared" si="483"/>
        <v>1</v>
      </c>
      <c r="BK195" s="118"/>
      <c r="BL195" s="118">
        <f t="shared" si="484"/>
        <v>0</v>
      </c>
      <c r="BM195" s="118"/>
      <c r="BN195" s="118">
        <f t="shared" si="485"/>
        <v>1</v>
      </c>
      <c r="BO195" s="119"/>
      <c r="BP195" s="120"/>
      <c r="BQ195" s="116"/>
      <c r="BR195" s="118" t="str">
        <f t="shared" si="486"/>
        <v/>
      </c>
      <c r="BS195" s="118"/>
      <c r="BT195" s="118" t="str">
        <f t="shared" si="487"/>
        <v/>
      </c>
      <c r="BU195" s="118"/>
      <c r="BV195" s="118" t="str">
        <f t="shared" si="488"/>
        <v/>
      </c>
      <c r="BW195" s="119"/>
      <c r="BX195" s="120"/>
      <c r="BY195" s="121"/>
      <c r="BZ195" s="118" t="str">
        <f t="shared" si="489"/>
        <v/>
      </c>
      <c r="CA195" s="118"/>
      <c r="CB195" s="118" t="str">
        <f t="shared" si="490"/>
        <v/>
      </c>
      <c r="CC195" s="118"/>
      <c r="CD195" s="118" t="str">
        <f t="shared" si="491"/>
        <v/>
      </c>
      <c r="CE195" s="119"/>
      <c r="CH195" s="118" t="str">
        <f t="shared" si="492"/>
        <v/>
      </c>
      <c r="CI195" s="118"/>
      <c r="CJ195" s="118" t="str">
        <f t="shared" si="493"/>
        <v/>
      </c>
      <c r="CK195" s="118"/>
      <c r="CL195" s="118" t="str">
        <f t="shared" si="494"/>
        <v/>
      </c>
      <c r="CM195" s="119"/>
      <c r="DQ195" s="134"/>
    </row>
    <row r="196" spans="1:155" s="113" customFormat="1" ht="17.25" customHeight="1" x14ac:dyDescent="0.25">
      <c r="A196" s="312"/>
      <c r="B196" s="313" t="s">
        <v>72</v>
      </c>
      <c r="C196" s="352" t="str">
        <f t="shared" si="495"/>
        <v>6 - LA VISITE LIBRE</v>
      </c>
      <c r="D196" s="351" t="s">
        <v>244</v>
      </c>
      <c r="E196" s="313"/>
      <c r="F196" s="313">
        <v>0.2</v>
      </c>
      <c r="G196" s="322">
        <f t="shared" si="352"/>
        <v>5</v>
      </c>
      <c r="H196" s="323" t="s">
        <v>157</v>
      </c>
      <c r="I196" s="324">
        <v>200</v>
      </c>
      <c r="J196" s="663">
        <f>IF(I196&lt;&gt;"",MAX(J$1:J195)+1,"")</f>
        <v>169</v>
      </c>
      <c r="K196" s="188" t="s">
        <v>636</v>
      </c>
      <c r="L196" s="182">
        <v>3</v>
      </c>
      <c r="M196" s="213" t="s">
        <v>0</v>
      </c>
      <c r="N196" s="668"/>
      <c r="O196" s="199" t="str">
        <f t="shared" si="341"/>
        <v/>
      </c>
      <c r="P196" s="188" t="s">
        <v>603</v>
      </c>
      <c r="Q196" s="447" t="s">
        <v>763</v>
      </c>
      <c r="R196" s="115"/>
      <c r="S196" s="145"/>
      <c r="T196" s="116">
        <f t="shared" si="497"/>
        <v>3</v>
      </c>
      <c r="U196" s="116">
        <f t="shared" si="498"/>
        <v>1</v>
      </c>
      <c r="V196" s="116">
        <f t="shared" si="499"/>
        <v>3</v>
      </c>
      <c r="W196" s="116"/>
      <c r="X196" s="116">
        <f t="shared" si="500"/>
        <v>0</v>
      </c>
      <c r="Y196" s="116"/>
      <c r="Z196" s="116">
        <f t="shared" si="501"/>
        <v>3</v>
      </c>
      <c r="AA196" s="116"/>
      <c r="AB196" s="117"/>
      <c r="AC196" s="117"/>
      <c r="AD196" s="118" t="str">
        <f t="shared" si="471"/>
        <v/>
      </c>
      <c r="AE196" s="118"/>
      <c r="AF196" s="118" t="str">
        <f t="shared" si="472"/>
        <v/>
      </c>
      <c r="AG196" s="118"/>
      <c r="AH196" s="118" t="str">
        <f t="shared" si="473"/>
        <v/>
      </c>
      <c r="AI196" s="119"/>
      <c r="AJ196" s="120"/>
      <c r="AK196" s="118"/>
      <c r="AL196" s="118" t="str">
        <f t="shared" si="474"/>
        <v/>
      </c>
      <c r="AM196" s="118"/>
      <c r="AN196" s="118" t="str">
        <f t="shared" si="475"/>
        <v/>
      </c>
      <c r="AO196" s="118"/>
      <c r="AP196" s="118" t="str">
        <f t="shared" si="476"/>
        <v/>
      </c>
      <c r="AQ196" s="119"/>
      <c r="AR196" s="120"/>
      <c r="AS196" s="118"/>
      <c r="AT196" s="118" t="str">
        <f t="shared" si="477"/>
        <v/>
      </c>
      <c r="AU196" s="118"/>
      <c r="AV196" s="118" t="str">
        <f t="shared" si="478"/>
        <v/>
      </c>
      <c r="AW196" s="118"/>
      <c r="AX196" s="118" t="str">
        <f t="shared" si="479"/>
        <v/>
      </c>
      <c r="AY196" s="119"/>
      <c r="AZ196" s="120"/>
      <c r="BA196" s="118"/>
      <c r="BB196" s="118" t="str">
        <f t="shared" si="480"/>
        <v/>
      </c>
      <c r="BC196" s="118"/>
      <c r="BD196" s="118" t="str">
        <f t="shared" si="481"/>
        <v/>
      </c>
      <c r="BE196" s="118"/>
      <c r="BF196" s="118" t="str">
        <f t="shared" si="482"/>
        <v/>
      </c>
      <c r="BG196" s="119"/>
      <c r="BH196" s="120"/>
      <c r="BI196" s="116"/>
      <c r="BJ196" s="118">
        <f t="shared" si="483"/>
        <v>3</v>
      </c>
      <c r="BK196" s="118"/>
      <c r="BL196" s="118">
        <f t="shared" si="484"/>
        <v>0</v>
      </c>
      <c r="BM196" s="118"/>
      <c r="BN196" s="118">
        <f t="shared" si="485"/>
        <v>3</v>
      </c>
      <c r="BO196" s="119"/>
      <c r="BP196" s="120"/>
      <c r="BQ196" s="116"/>
      <c r="BR196" s="118" t="str">
        <f t="shared" si="486"/>
        <v/>
      </c>
      <c r="BS196" s="118"/>
      <c r="BT196" s="118" t="str">
        <f t="shared" si="487"/>
        <v/>
      </c>
      <c r="BU196" s="118"/>
      <c r="BV196" s="118" t="str">
        <f t="shared" si="488"/>
        <v/>
      </c>
      <c r="BW196" s="119"/>
      <c r="BX196" s="120"/>
      <c r="BY196" s="121"/>
      <c r="BZ196" s="118" t="str">
        <f t="shared" si="489"/>
        <v/>
      </c>
      <c r="CA196" s="118"/>
      <c r="CB196" s="118" t="str">
        <f t="shared" si="490"/>
        <v/>
      </c>
      <c r="CC196" s="118"/>
      <c r="CD196" s="118" t="str">
        <f t="shared" si="491"/>
        <v/>
      </c>
      <c r="CE196" s="119"/>
      <c r="CH196" s="118" t="str">
        <f t="shared" si="492"/>
        <v/>
      </c>
      <c r="CI196" s="118"/>
      <c r="CJ196" s="118" t="str">
        <f t="shared" si="493"/>
        <v/>
      </c>
      <c r="CK196" s="118"/>
      <c r="CL196" s="118" t="str">
        <f t="shared" si="494"/>
        <v/>
      </c>
      <c r="CM196" s="119"/>
      <c r="DQ196" s="134" t="s">
        <v>79</v>
      </c>
    </row>
    <row r="197" spans="1:155" s="113" customFormat="1" ht="32.25" customHeight="1" x14ac:dyDescent="0.25">
      <c r="A197" s="312"/>
      <c r="B197" s="313" t="s">
        <v>72</v>
      </c>
      <c r="C197" s="352" t="str">
        <f>$K$154</f>
        <v>6 - LA VISITE LIBRE</v>
      </c>
      <c r="D197" s="351" t="s">
        <v>244</v>
      </c>
      <c r="E197" s="313"/>
      <c r="F197" s="313">
        <f>VLOOKUP(H197,Feuil1!A$1:B$5,2,0)</f>
        <v>0.2</v>
      </c>
      <c r="G197" s="373">
        <f>IF(H197="Information et Communication",1,IF(H197="Savoir-faire Savoir-être",2,IF(H197="Confort et hygiène",3,IF(H197="Qualité de la prestation",5,IF(H197="Développement Durable",4)))))</f>
        <v>5</v>
      </c>
      <c r="H197" s="374" t="s">
        <v>157</v>
      </c>
      <c r="I197" s="324">
        <v>26</v>
      </c>
      <c r="J197" s="663">
        <f>IF(I197&lt;&gt;"",MAX(J$1:J196)+1,"")</f>
        <v>170</v>
      </c>
      <c r="K197" s="188" t="s">
        <v>235</v>
      </c>
      <c r="L197" s="182">
        <v>3</v>
      </c>
      <c r="M197" s="213" t="s">
        <v>0</v>
      </c>
      <c r="N197" s="668"/>
      <c r="O197" s="199" t="str">
        <f>IF(ISERROR(SEARCH("Pas de NM possible",P197)),"","oui")</f>
        <v/>
      </c>
      <c r="P197" s="188" t="s">
        <v>236</v>
      </c>
      <c r="Q197" s="447" t="s">
        <v>763</v>
      </c>
      <c r="R197" s="115"/>
      <c r="S197" s="145"/>
      <c r="T197" s="116">
        <f t="shared" si="497"/>
        <v>3</v>
      </c>
      <c r="U197" s="116">
        <f t="shared" si="498"/>
        <v>1</v>
      </c>
      <c r="V197" s="116">
        <f t="shared" si="499"/>
        <v>3</v>
      </c>
      <c r="W197" s="116"/>
      <c r="X197" s="116">
        <f t="shared" si="500"/>
        <v>0</v>
      </c>
      <c r="Y197" s="116"/>
      <c r="Z197" s="116">
        <f t="shared" si="501"/>
        <v>3</v>
      </c>
      <c r="AA197" s="116"/>
      <c r="AB197" s="117"/>
      <c r="AC197" s="117"/>
      <c r="AD197" s="118" t="str">
        <f t="shared" si="471"/>
        <v/>
      </c>
      <c r="AE197" s="118"/>
      <c r="AF197" s="118" t="str">
        <f t="shared" si="472"/>
        <v/>
      </c>
      <c r="AG197" s="118"/>
      <c r="AH197" s="118" t="str">
        <f t="shared" si="473"/>
        <v/>
      </c>
      <c r="AI197" s="119"/>
      <c r="AJ197" s="120"/>
      <c r="AK197" s="118"/>
      <c r="AL197" s="118" t="str">
        <f t="shared" si="474"/>
        <v/>
      </c>
      <c r="AM197" s="118"/>
      <c r="AN197" s="118" t="str">
        <f t="shared" si="475"/>
        <v/>
      </c>
      <c r="AO197" s="118"/>
      <c r="AP197" s="118" t="str">
        <f t="shared" si="476"/>
        <v/>
      </c>
      <c r="AQ197" s="119"/>
      <c r="AR197" s="120"/>
      <c r="AS197" s="118"/>
      <c r="AT197" s="118" t="str">
        <f t="shared" si="477"/>
        <v/>
      </c>
      <c r="AU197" s="118"/>
      <c r="AV197" s="118" t="str">
        <f t="shared" si="478"/>
        <v/>
      </c>
      <c r="AW197" s="118"/>
      <c r="AX197" s="118" t="str">
        <f t="shared" si="479"/>
        <v/>
      </c>
      <c r="AY197" s="119"/>
      <c r="AZ197" s="120"/>
      <c r="BA197" s="118"/>
      <c r="BB197" s="118" t="str">
        <f t="shared" si="480"/>
        <v/>
      </c>
      <c r="BC197" s="118"/>
      <c r="BD197" s="118" t="str">
        <f t="shared" si="481"/>
        <v/>
      </c>
      <c r="BE197" s="118"/>
      <c r="BF197" s="118" t="str">
        <f t="shared" si="482"/>
        <v/>
      </c>
      <c r="BG197" s="119"/>
      <c r="BH197" s="120"/>
      <c r="BI197" s="116"/>
      <c r="BJ197" s="118">
        <f t="shared" si="483"/>
        <v>3</v>
      </c>
      <c r="BK197" s="118"/>
      <c r="BL197" s="118">
        <f t="shared" si="484"/>
        <v>0</v>
      </c>
      <c r="BM197" s="118"/>
      <c r="BN197" s="118">
        <f t="shared" si="485"/>
        <v>3</v>
      </c>
      <c r="BO197" s="119"/>
      <c r="BP197" s="120"/>
      <c r="BQ197" s="116"/>
      <c r="BR197" s="118" t="str">
        <f t="shared" si="486"/>
        <v/>
      </c>
      <c r="BS197" s="118"/>
      <c r="BT197" s="118" t="str">
        <f t="shared" si="487"/>
        <v/>
      </c>
      <c r="BU197" s="118"/>
      <c r="BV197" s="118" t="str">
        <f t="shared" si="488"/>
        <v/>
      </c>
      <c r="BW197" s="119"/>
      <c r="BX197" s="120"/>
      <c r="BY197" s="121"/>
      <c r="BZ197" s="118" t="str">
        <f t="shared" si="489"/>
        <v/>
      </c>
      <c r="CA197" s="118"/>
      <c r="CB197" s="118" t="str">
        <f t="shared" si="490"/>
        <v/>
      </c>
      <c r="CC197" s="118"/>
      <c r="CD197" s="118" t="str">
        <f t="shared" si="491"/>
        <v/>
      </c>
      <c r="CE197" s="119"/>
      <c r="CH197" s="118" t="str">
        <f t="shared" si="492"/>
        <v/>
      </c>
      <c r="CI197" s="118"/>
      <c r="CJ197" s="118" t="str">
        <f t="shared" si="493"/>
        <v/>
      </c>
      <c r="CK197" s="118"/>
      <c r="CL197" s="118" t="str">
        <f t="shared" si="494"/>
        <v/>
      </c>
      <c r="CM197" s="119"/>
      <c r="DQ197" s="134">
        <f>IF(I197&lt;&gt;"",MAX(J$1:J330)+1,"")</f>
        <v>289</v>
      </c>
    </row>
    <row r="198" spans="1:155" s="234" customFormat="1" ht="42" customHeight="1" x14ac:dyDescent="0.25">
      <c r="A198" s="370"/>
      <c r="B198" s="313" t="s">
        <v>72</v>
      </c>
      <c r="C198" s="352" t="str">
        <f>$K$154</f>
        <v>6 - LA VISITE LIBRE</v>
      </c>
      <c r="D198" s="375" t="s">
        <v>735</v>
      </c>
      <c r="E198" s="313" t="s">
        <v>78</v>
      </c>
      <c r="F198" s="313">
        <f>VLOOKUP(H198,Feuil1!A$1:B$5,2,0)</f>
        <v>0.2</v>
      </c>
      <c r="G198" s="373">
        <f t="shared" si="352"/>
        <v>5</v>
      </c>
      <c r="H198" s="374" t="s">
        <v>157</v>
      </c>
      <c r="I198" s="324">
        <v>200</v>
      </c>
      <c r="J198" s="663">
        <f>IF(I198&lt;&gt;"",MAX(J$1:J197)+1,"")</f>
        <v>171</v>
      </c>
      <c r="K198" s="420" t="s">
        <v>263</v>
      </c>
      <c r="L198" s="182">
        <v>3</v>
      </c>
      <c r="M198" s="213" t="str">
        <f>IF('RESULTAT GLOBAL'!D$28="NON","Non Mesuré","OUI")</f>
        <v>OUI</v>
      </c>
      <c r="N198" s="668" t="str">
        <f>IF('RESULTAT GLOBAL'!D$28="NON","Ce site n'est pas une maison d'écrivain","")</f>
        <v/>
      </c>
      <c r="O198" s="199" t="str">
        <f t="shared" si="341"/>
        <v/>
      </c>
      <c r="P198" s="188" t="s">
        <v>561</v>
      </c>
      <c r="Q198" s="447" t="s">
        <v>763</v>
      </c>
      <c r="R198" s="115"/>
      <c r="S198" s="145"/>
      <c r="T198" s="116">
        <f t="shared" si="497"/>
        <v>3</v>
      </c>
      <c r="U198" s="116">
        <f t="shared" si="498"/>
        <v>1</v>
      </c>
      <c r="V198" s="116">
        <f t="shared" si="499"/>
        <v>3</v>
      </c>
      <c r="W198" s="116"/>
      <c r="X198" s="116">
        <f t="shared" si="500"/>
        <v>0</v>
      </c>
      <c r="Y198" s="116"/>
      <c r="Z198" s="116">
        <f t="shared" si="501"/>
        <v>3</v>
      </c>
      <c r="AA198" s="116"/>
      <c r="AB198" s="117"/>
      <c r="AC198" s="117"/>
      <c r="AD198" s="118" t="str">
        <f t="shared" si="471"/>
        <v/>
      </c>
      <c r="AE198" s="118"/>
      <c r="AF198" s="118" t="str">
        <f t="shared" si="472"/>
        <v/>
      </c>
      <c r="AG198" s="118"/>
      <c r="AH198" s="118" t="str">
        <f t="shared" si="473"/>
        <v/>
      </c>
      <c r="AI198" s="119"/>
      <c r="AJ198" s="120"/>
      <c r="AK198" s="118"/>
      <c r="AL198" s="118" t="str">
        <f t="shared" si="474"/>
        <v/>
      </c>
      <c r="AM198" s="118"/>
      <c r="AN198" s="118" t="str">
        <f t="shared" si="475"/>
        <v/>
      </c>
      <c r="AO198" s="118"/>
      <c r="AP198" s="118" t="str">
        <f t="shared" si="476"/>
        <v/>
      </c>
      <c r="AQ198" s="119"/>
      <c r="AR198" s="120"/>
      <c r="AS198" s="118"/>
      <c r="AT198" s="118" t="str">
        <f t="shared" si="477"/>
        <v/>
      </c>
      <c r="AU198" s="118"/>
      <c r="AV198" s="118" t="str">
        <f t="shared" si="478"/>
        <v/>
      </c>
      <c r="AW198" s="118"/>
      <c r="AX198" s="118" t="str">
        <f t="shared" si="479"/>
        <v/>
      </c>
      <c r="AY198" s="119"/>
      <c r="AZ198" s="120"/>
      <c r="BA198" s="118"/>
      <c r="BB198" s="118" t="str">
        <f t="shared" si="480"/>
        <v/>
      </c>
      <c r="BC198" s="118"/>
      <c r="BD198" s="118" t="str">
        <f t="shared" si="481"/>
        <v/>
      </c>
      <c r="BE198" s="118"/>
      <c r="BF198" s="118" t="str">
        <f t="shared" si="482"/>
        <v/>
      </c>
      <c r="BG198" s="119"/>
      <c r="BH198" s="120"/>
      <c r="BI198" s="116"/>
      <c r="BJ198" s="118">
        <f t="shared" si="483"/>
        <v>3</v>
      </c>
      <c r="BK198" s="118"/>
      <c r="BL198" s="118">
        <f t="shared" si="484"/>
        <v>0</v>
      </c>
      <c r="BM198" s="118"/>
      <c r="BN198" s="118">
        <f t="shared" si="485"/>
        <v>3</v>
      </c>
      <c r="BO198" s="119"/>
      <c r="BP198" s="120"/>
      <c r="BQ198" s="116"/>
      <c r="BR198" s="118" t="str">
        <f t="shared" si="486"/>
        <v/>
      </c>
      <c r="BS198" s="118"/>
      <c r="BT198" s="118" t="str">
        <f t="shared" si="487"/>
        <v/>
      </c>
      <c r="BU198" s="118"/>
      <c r="BV198" s="118" t="str">
        <f t="shared" si="488"/>
        <v/>
      </c>
      <c r="BW198" s="119"/>
      <c r="BX198" s="120"/>
      <c r="BY198" s="121"/>
      <c r="BZ198" s="118" t="str">
        <f t="shared" si="489"/>
        <v/>
      </c>
      <c r="CA198" s="118"/>
      <c r="CB198" s="118" t="str">
        <f t="shared" si="490"/>
        <v/>
      </c>
      <c r="CC198" s="118"/>
      <c r="CD198" s="118" t="str">
        <f t="shared" si="491"/>
        <v/>
      </c>
      <c r="CE198" s="119"/>
      <c r="CF198" s="113"/>
      <c r="CG198" s="113"/>
      <c r="CH198" s="118" t="str">
        <f t="shared" si="492"/>
        <v/>
      </c>
      <c r="CI198" s="118"/>
      <c r="CJ198" s="118" t="str">
        <f t="shared" si="493"/>
        <v/>
      </c>
      <c r="CK198" s="118"/>
      <c r="CL198" s="118" t="str">
        <f t="shared" si="494"/>
        <v/>
      </c>
      <c r="CM198" s="119"/>
      <c r="CN198" s="113"/>
      <c r="CO198" s="229"/>
      <c r="CP198" s="229"/>
      <c r="DQ198" s="235" t="s">
        <v>262</v>
      </c>
    </row>
    <row r="199" spans="1:155" s="234" customFormat="1" ht="34.5" customHeight="1" x14ac:dyDescent="0.25">
      <c r="A199" s="370"/>
      <c r="B199" s="313" t="s">
        <v>72</v>
      </c>
      <c r="C199" s="352" t="str">
        <f>$K$154</f>
        <v>6 - LA VISITE LIBRE</v>
      </c>
      <c r="D199" s="375" t="s">
        <v>735</v>
      </c>
      <c r="E199" s="313" t="s">
        <v>78</v>
      </c>
      <c r="F199" s="313">
        <f>VLOOKUP(H199,Feuil1!A$1:B$5,2,0)</f>
        <v>0.2</v>
      </c>
      <c r="G199" s="373">
        <f t="shared" si="352"/>
        <v>5</v>
      </c>
      <c r="H199" s="374" t="s">
        <v>157</v>
      </c>
      <c r="I199" s="324">
        <v>200</v>
      </c>
      <c r="J199" s="663">
        <f>IF(I199&lt;&gt;"",MAX(J$1:J198)+1,"")</f>
        <v>172</v>
      </c>
      <c r="K199" s="418" t="s">
        <v>265</v>
      </c>
      <c r="L199" s="182">
        <v>1</v>
      </c>
      <c r="M199" s="213" t="str">
        <f>IF('RESULTAT GLOBAL'!D$28="NON","Non Mesuré","OUI")</f>
        <v>OUI</v>
      </c>
      <c r="N199" s="668" t="str">
        <f>IF('RESULTAT GLOBAL'!D$28="NON","Ce site n'est pas une maison d'écrivain","")</f>
        <v/>
      </c>
      <c r="O199" s="199" t="str">
        <f t="shared" si="341"/>
        <v/>
      </c>
      <c r="P199" s="188" t="s">
        <v>561</v>
      </c>
      <c r="Q199" s="450" t="s">
        <v>76</v>
      </c>
      <c r="R199" s="115"/>
      <c r="S199" s="145"/>
      <c r="T199" s="116">
        <f t="shared" si="497"/>
        <v>1</v>
      </c>
      <c r="U199" s="116">
        <f t="shared" si="498"/>
        <v>1</v>
      </c>
      <c r="V199" s="116">
        <f t="shared" si="499"/>
        <v>1</v>
      </c>
      <c r="W199" s="116"/>
      <c r="X199" s="116">
        <f t="shared" si="500"/>
        <v>0</v>
      </c>
      <c r="Y199" s="116"/>
      <c r="Z199" s="116">
        <f t="shared" si="501"/>
        <v>1</v>
      </c>
      <c r="AA199" s="116"/>
      <c r="AB199" s="117"/>
      <c r="AC199" s="117"/>
      <c r="AD199" s="118" t="str">
        <f t="shared" si="471"/>
        <v/>
      </c>
      <c r="AE199" s="118"/>
      <c r="AF199" s="118" t="str">
        <f t="shared" si="472"/>
        <v/>
      </c>
      <c r="AG199" s="118"/>
      <c r="AH199" s="118" t="str">
        <f t="shared" si="473"/>
        <v/>
      </c>
      <c r="AI199" s="119"/>
      <c r="AJ199" s="120"/>
      <c r="AK199" s="118"/>
      <c r="AL199" s="118" t="str">
        <f t="shared" si="474"/>
        <v/>
      </c>
      <c r="AM199" s="118"/>
      <c r="AN199" s="118" t="str">
        <f t="shared" si="475"/>
        <v/>
      </c>
      <c r="AO199" s="118"/>
      <c r="AP199" s="118" t="str">
        <f t="shared" si="476"/>
        <v/>
      </c>
      <c r="AQ199" s="119"/>
      <c r="AR199" s="120"/>
      <c r="AS199" s="118"/>
      <c r="AT199" s="118" t="str">
        <f t="shared" si="477"/>
        <v/>
      </c>
      <c r="AU199" s="118"/>
      <c r="AV199" s="118" t="str">
        <f t="shared" si="478"/>
        <v/>
      </c>
      <c r="AW199" s="118"/>
      <c r="AX199" s="118" t="str">
        <f t="shared" si="479"/>
        <v/>
      </c>
      <c r="AY199" s="119"/>
      <c r="AZ199" s="120"/>
      <c r="BA199" s="118"/>
      <c r="BB199" s="118" t="str">
        <f t="shared" si="480"/>
        <v/>
      </c>
      <c r="BC199" s="118"/>
      <c r="BD199" s="118" t="str">
        <f t="shared" si="481"/>
        <v/>
      </c>
      <c r="BE199" s="118"/>
      <c r="BF199" s="118" t="str">
        <f t="shared" si="482"/>
        <v/>
      </c>
      <c r="BG199" s="119"/>
      <c r="BH199" s="120"/>
      <c r="BI199" s="116"/>
      <c r="BJ199" s="118">
        <f t="shared" si="483"/>
        <v>1</v>
      </c>
      <c r="BK199" s="118"/>
      <c r="BL199" s="118">
        <f t="shared" si="484"/>
        <v>0</v>
      </c>
      <c r="BM199" s="118"/>
      <c r="BN199" s="118">
        <f t="shared" si="485"/>
        <v>1</v>
      </c>
      <c r="BO199" s="119"/>
      <c r="BP199" s="120"/>
      <c r="BQ199" s="116"/>
      <c r="BR199" s="118" t="str">
        <f t="shared" si="486"/>
        <v/>
      </c>
      <c r="BS199" s="118"/>
      <c r="BT199" s="118" t="str">
        <f t="shared" si="487"/>
        <v/>
      </c>
      <c r="BU199" s="118"/>
      <c r="BV199" s="118" t="str">
        <f t="shared" si="488"/>
        <v/>
      </c>
      <c r="BW199" s="119"/>
      <c r="BX199" s="120"/>
      <c r="BY199" s="121"/>
      <c r="BZ199" s="118" t="str">
        <f t="shared" si="489"/>
        <v/>
      </c>
      <c r="CA199" s="118"/>
      <c r="CB199" s="118" t="str">
        <f t="shared" si="490"/>
        <v/>
      </c>
      <c r="CC199" s="118"/>
      <c r="CD199" s="118" t="str">
        <f t="shared" si="491"/>
        <v/>
      </c>
      <c r="CE199" s="119"/>
      <c r="CF199" s="113"/>
      <c r="CG199" s="113"/>
      <c r="CH199" s="118" t="str">
        <f t="shared" si="492"/>
        <v/>
      </c>
      <c r="CI199" s="118"/>
      <c r="CJ199" s="118" t="str">
        <f t="shared" si="493"/>
        <v/>
      </c>
      <c r="CK199" s="118"/>
      <c r="CL199" s="118" t="str">
        <f t="shared" si="494"/>
        <v/>
      </c>
      <c r="CM199" s="119"/>
      <c r="CN199" s="113"/>
      <c r="CO199" s="229"/>
      <c r="CP199" s="229"/>
      <c r="DQ199" s="235" t="s">
        <v>264</v>
      </c>
    </row>
    <row r="200" spans="1:155" s="234" customFormat="1" ht="47.25" customHeight="1" x14ac:dyDescent="0.25">
      <c r="A200" s="370"/>
      <c r="B200" s="313" t="s">
        <v>72</v>
      </c>
      <c r="C200" s="352" t="str">
        <f>$K$154</f>
        <v>6 - LA VISITE LIBRE</v>
      </c>
      <c r="D200" s="375" t="s">
        <v>735</v>
      </c>
      <c r="E200" s="313" t="s">
        <v>78</v>
      </c>
      <c r="F200" s="313">
        <f>VLOOKUP(H200,Feuil1!A$1:B$5,2,0)</f>
        <v>0.2</v>
      </c>
      <c r="G200" s="373">
        <f t="shared" ref="G200:G201" si="502">IF(H200="Information et Communication",1,IF(H200="Savoir-faire Savoir-être",2,IF(H200="Confort et hygiène",3,IF(H200="Qualité de la prestation",5,IF(H200="Développement Durable",4)))))</f>
        <v>5</v>
      </c>
      <c r="H200" s="374" t="s">
        <v>157</v>
      </c>
      <c r="I200" s="324">
        <v>200</v>
      </c>
      <c r="J200" s="663">
        <f>IF(I200&lt;&gt;"",MAX(J$1:J199)+1,"")</f>
        <v>173</v>
      </c>
      <c r="K200" s="420" t="s">
        <v>589</v>
      </c>
      <c r="L200" s="182">
        <v>1</v>
      </c>
      <c r="M200" s="213" t="str">
        <f>IF('RESULTAT GLOBAL'!D$28="NON","Non Mesuré","OUI")</f>
        <v>OUI</v>
      </c>
      <c r="N200" s="668" t="str">
        <f>IF('RESULTAT GLOBAL'!D$28="NON","Ce site n'est pas une maison d'écrivain","")</f>
        <v/>
      </c>
      <c r="O200" s="199"/>
      <c r="P200" s="188" t="s">
        <v>561</v>
      </c>
      <c r="Q200" s="447" t="s">
        <v>763</v>
      </c>
      <c r="R200" s="115"/>
      <c r="S200" s="145"/>
      <c r="T200" s="116">
        <f t="shared" si="497"/>
        <v>1</v>
      </c>
      <c r="U200" s="116">
        <f t="shared" si="498"/>
        <v>1</v>
      </c>
      <c r="V200" s="116">
        <f t="shared" si="499"/>
        <v>1</v>
      </c>
      <c r="W200" s="116"/>
      <c r="X200" s="116">
        <f t="shared" si="500"/>
        <v>0</v>
      </c>
      <c r="Y200" s="116"/>
      <c r="Z200" s="116">
        <f t="shared" si="501"/>
        <v>1</v>
      </c>
      <c r="AA200" s="116"/>
      <c r="AB200" s="117"/>
      <c r="AC200" s="117"/>
      <c r="AD200" s="118" t="str">
        <f t="shared" si="471"/>
        <v/>
      </c>
      <c r="AE200" s="118"/>
      <c r="AF200" s="118" t="str">
        <f t="shared" si="472"/>
        <v/>
      </c>
      <c r="AG200" s="118"/>
      <c r="AH200" s="118" t="str">
        <f t="shared" si="473"/>
        <v/>
      </c>
      <c r="AI200" s="119"/>
      <c r="AJ200" s="120"/>
      <c r="AK200" s="118"/>
      <c r="AL200" s="118" t="str">
        <f t="shared" si="474"/>
        <v/>
      </c>
      <c r="AM200" s="118"/>
      <c r="AN200" s="118" t="str">
        <f t="shared" si="475"/>
        <v/>
      </c>
      <c r="AO200" s="118"/>
      <c r="AP200" s="118" t="str">
        <f t="shared" si="476"/>
        <v/>
      </c>
      <c r="AQ200" s="119"/>
      <c r="AR200" s="120"/>
      <c r="AS200" s="118"/>
      <c r="AT200" s="118" t="str">
        <f t="shared" si="477"/>
        <v/>
      </c>
      <c r="AU200" s="118"/>
      <c r="AV200" s="118" t="str">
        <f t="shared" si="478"/>
        <v/>
      </c>
      <c r="AW200" s="118"/>
      <c r="AX200" s="118" t="str">
        <f t="shared" si="479"/>
        <v/>
      </c>
      <c r="AY200" s="119"/>
      <c r="AZ200" s="120"/>
      <c r="BA200" s="118"/>
      <c r="BB200" s="118" t="str">
        <f t="shared" si="480"/>
        <v/>
      </c>
      <c r="BC200" s="118"/>
      <c r="BD200" s="118" t="str">
        <f t="shared" si="481"/>
        <v/>
      </c>
      <c r="BE200" s="118"/>
      <c r="BF200" s="118" t="str">
        <f t="shared" si="482"/>
        <v/>
      </c>
      <c r="BG200" s="119"/>
      <c r="BH200" s="120"/>
      <c r="BI200" s="116"/>
      <c r="BJ200" s="118">
        <f t="shared" si="483"/>
        <v>1</v>
      </c>
      <c r="BK200" s="118"/>
      <c r="BL200" s="118">
        <f t="shared" si="484"/>
        <v>0</v>
      </c>
      <c r="BM200" s="118"/>
      <c r="BN200" s="118">
        <f t="shared" si="485"/>
        <v>1</v>
      </c>
      <c r="BO200" s="119"/>
      <c r="BP200" s="120"/>
      <c r="BQ200" s="116"/>
      <c r="BR200" s="118" t="str">
        <f t="shared" si="486"/>
        <v/>
      </c>
      <c r="BS200" s="118"/>
      <c r="BT200" s="118" t="str">
        <f t="shared" si="487"/>
        <v/>
      </c>
      <c r="BU200" s="118"/>
      <c r="BV200" s="118" t="str">
        <f t="shared" si="488"/>
        <v/>
      </c>
      <c r="BW200" s="119"/>
      <c r="BX200" s="120"/>
      <c r="BY200" s="121"/>
      <c r="BZ200" s="118" t="str">
        <f t="shared" si="489"/>
        <v/>
      </c>
      <c r="CA200" s="118"/>
      <c r="CB200" s="118" t="str">
        <f t="shared" si="490"/>
        <v/>
      </c>
      <c r="CC200" s="118"/>
      <c r="CD200" s="118" t="str">
        <f t="shared" si="491"/>
        <v/>
      </c>
      <c r="CE200" s="119"/>
      <c r="CF200" s="113"/>
      <c r="CG200" s="113"/>
      <c r="CH200" s="118" t="str">
        <f t="shared" si="492"/>
        <v/>
      </c>
      <c r="CI200" s="118"/>
      <c r="CJ200" s="118" t="str">
        <f t="shared" si="493"/>
        <v/>
      </c>
      <c r="CK200" s="118"/>
      <c r="CL200" s="118" t="str">
        <f t="shared" si="494"/>
        <v/>
      </c>
      <c r="CM200" s="119"/>
      <c r="CN200" s="113"/>
      <c r="CO200" s="229"/>
      <c r="CP200" s="229"/>
      <c r="DQ200" s="235"/>
    </row>
    <row r="201" spans="1:155" s="234" customFormat="1" ht="53.25" customHeight="1" x14ac:dyDescent="0.25">
      <c r="A201" s="370"/>
      <c r="B201" s="313" t="s">
        <v>72</v>
      </c>
      <c r="C201" s="352" t="str">
        <f>$K$154</f>
        <v>6 - LA VISITE LIBRE</v>
      </c>
      <c r="D201" s="375" t="s">
        <v>735</v>
      </c>
      <c r="E201" s="313" t="s">
        <v>78</v>
      </c>
      <c r="F201" s="313">
        <f>VLOOKUP(H201,Feuil1!A$1:B$5,2,0)</f>
        <v>0.2</v>
      </c>
      <c r="G201" s="373">
        <f t="shared" si="502"/>
        <v>5</v>
      </c>
      <c r="H201" s="374" t="s">
        <v>157</v>
      </c>
      <c r="I201" s="324">
        <v>200</v>
      </c>
      <c r="J201" s="663">
        <f>IF(I201&lt;&gt;"",MAX(J$1:J200)+1,"")</f>
        <v>174</v>
      </c>
      <c r="K201" s="420" t="s">
        <v>795</v>
      </c>
      <c r="L201" s="182">
        <v>1</v>
      </c>
      <c r="M201" s="213" t="str">
        <f>IF('RESULTAT GLOBAL'!D$28="NON","Non Mesuré","OUI")</f>
        <v>OUI</v>
      </c>
      <c r="N201" s="668" t="str">
        <f>IF('RESULTAT GLOBAL'!D$28="NON","Ce site n'est pas une maison d'écrivain","")</f>
        <v/>
      </c>
      <c r="O201" s="199"/>
      <c r="P201" s="188" t="s">
        <v>561</v>
      </c>
      <c r="Q201" s="447" t="s">
        <v>763</v>
      </c>
      <c r="R201" s="115"/>
      <c r="S201" s="145"/>
      <c r="T201" s="116">
        <f t="shared" si="497"/>
        <v>1</v>
      </c>
      <c r="U201" s="116">
        <f t="shared" si="498"/>
        <v>1</v>
      </c>
      <c r="V201" s="116">
        <f t="shared" si="499"/>
        <v>1</v>
      </c>
      <c r="W201" s="116"/>
      <c r="X201" s="116">
        <f t="shared" si="500"/>
        <v>0</v>
      </c>
      <c r="Y201" s="116"/>
      <c r="Z201" s="116">
        <f t="shared" si="501"/>
        <v>1</v>
      </c>
      <c r="AA201" s="116"/>
      <c r="AB201" s="117"/>
      <c r="AC201" s="117"/>
      <c r="AD201" s="118" t="str">
        <f t="shared" si="471"/>
        <v/>
      </c>
      <c r="AE201" s="118"/>
      <c r="AF201" s="118" t="str">
        <f t="shared" si="472"/>
        <v/>
      </c>
      <c r="AG201" s="118"/>
      <c r="AH201" s="118" t="str">
        <f t="shared" si="473"/>
        <v/>
      </c>
      <c r="AI201" s="119"/>
      <c r="AJ201" s="120"/>
      <c r="AK201" s="118"/>
      <c r="AL201" s="118" t="str">
        <f t="shared" si="474"/>
        <v/>
      </c>
      <c r="AM201" s="118"/>
      <c r="AN201" s="118" t="str">
        <f t="shared" si="475"/>
        <v/>
      </c>
      <c r="AO201" s="118"/>
      <c r="AP201" s="118" t="str">
        <f t="shared" si="476"/>
        <v/>
      </c>
      <c r="AQ201" s="119"/>
      <c r="AR201" s="120"/>
      <c r="AS201" s="118"/>
      <c r="AT201" s="118" t="str">
        <f t="shared" si="477"/>
        <v/>
      </c>
      <c r="AU201" s="118"/>
      <c r="AV201" s="118" t="str">
        <f t="shared" si="478"/>
        <v/>
      </c>
      <c r="AW201" s="118"/>
      <c r="AX201" s="118" t="str">
        <f t="shared" si="479"/>
        <v/>
      </c>
      <c r="AY201" s="119"/>
      <c r="AZ201" s="120"/>
      <c r="BA201" s="118"/>
      <c r="BB201" s="118" t="str">
        <f t="shared" si="480"/>
        <v/>
      </c>
      <c r="BC201" s="118"/>
      <c r="BD201" s="118" t="str">
        <f t="shared" si="481"/>
        <v/>
      </c>
      <c r="BE201" s="118"/>
      <c r="BF201" s="118" t="str">
        <f t="shared" si="482"/>
        <v/>
      </c>
      <c r="BG201" s="119"/>
      <c r="BH201" s="120"/>
      <c r="BI201" s="116"/>
      <c r="BJ201" s="118">
        <f t="shared" si="483"/>
        <v>1</v>
      </c>
      <c r="BK201" s="118"/>
      <c r="BL201" s="118">
        <f t="shared" si="484"/>
        <v>0</v>
      </c>
      <c r="BM201" s="118"/>
      <c r="BN201" s="118">
        <f t="shared" si="485"/>
        <v>1</v>
      </c>
      <c r="BO201" s="119"/>
      <c r="BP201" s="120"/>
      <c r="BQ201" s="116"/>
      <c r="BR201" s="118" t="str">
        <f t="shared" si="486"/>
        <v/>
      </c>
      <c r="BS201" s="118"/>
      <c r="BT201" s="118" t="str">
        <f t="shared" si="487"/>
        <v/>
      </c>
      <c r="BU201" s="118"/>
      <c r="BV201" s="118" t="str">
        <f t="shared" si="488"/>
        <v/>
      </c>
      <c r="BW201" s="119"/>
      <c r="BX201" s="120"/>
      <c r="BY201" s="121"/>
      <c r="BZ201" s="118" t="str">
        <f t="shared" si="489"/>
        <v/>
      </c>
      <c r="CA201" s="118"/>
      <c r="CB201" s="118" t="str">
        <f t="shared" si="490"/>
        <v/>
      </c>
      <c r="CC201" s="118"/>
      <c r="CD201" s="118" t="str">
        <f t="shared" si="491"/>
        <v/>
      </c>
      <c r="CE201" s="119"/>
      <c r="CF201" s="113"/>
      <c r="CG201" s="113"/>
      <c r="CH201" s="118" t="str">
        <f t="shared" si="492"/>
        <v/>
      </c>
      <c r="CI201" s="118"/>
      <c r="CJ201" s="118" t="str">
        <f t="shared" si="493"/>
        <v/>
      </c>
      <c r="CK201" s="118"/>
      <c r="CL201" s="118" t="str">
        <f t="shared" si="494"/>
        <v/>
      </c>
      <c r="CM201" s="119"/>
      <c r="CN201" s="113"/>
      <c r="CO201" s="229"/>
      <c r="CP201" s="229"/>
      <c r="DQ201" s="235"/>
    </row>
    <row r="202" spans="1:155" s="232" customFormat="1" ht="71.25" customHeight="1" x14ac:dyDescent="0.25">
      <c r="A202" s="357"/>
      <c r="B202" s="353" t="s">
        <v>72</v>
      </c>
      <c r="C202" s="352" t="str">
        <f t="shared" ref="C202:C205" si="503">$K$154</f>
        <v>6 - LA VISITE LIBRE</v>
      </c>
      <c r="D202" s="338" t="s">
        <v>731</v>
      </c>
      <c r="E202" s="353" t="s">
        <v>78</v>
      </c>
      <c r="F202" s="317">
        <f>VLOOKUP(H202,Feuil1!A$1:B$5,2,0)</f>
        <v>0.2</v>
      </c>
      <c r="G202" s="317">
        <f>IF(H202="Information et Communication",1,IF(H202="Savoir-faire Savoir-être",2,IF(H202="Confort et hygiène",3,IF(H202="Qualité de la prestation",5,IF(H202="Développement Durable",4)))))</f>
        <v>5</v>
      </c>
      <c r="H202" s="323" t="s">
        <v>157</v>
      </c>
      <c r="I202" s="324">
        <v>200</v>
      </c>
      <c r="J202" s="663">
        <f>IF(I202&lt;&gt;"",MAX(J$1:J201)+1,"")</f>
        <v>175</v>
      </c>
      <c r="K202" s="413" t="s">
        <v>659</v>
      </c>
      <c r="L202" s="186">
        <v>3</v>
      </c>
      <c r="M202" s="213" t="str">
        <f>IF('RESULTAT GLOBAL'!D$34="NON","Non Mesuré","OUI")</f>
        <v>Non Mesuré</v>
      </c>
      <c r="N202" s="668" t="str">
        <f>IF('RESULTAT GLOBAL'!D$34="NON","Ce site n'est pas un lieu de mémoire","")</f>
        <v>Ce site n'est pas un lieu de mémoire</v>
      </c>
      <c r="O202" s="199" t="str">
        <f>IF(ISERROR(SEARCH("Pas de NM possible",P202)),"","oui")</f>
        <v/>
      </c>
      <c r="P202" s="183" t="s">
        <v>658</v>
      </c>
      <c r="Q202" s="447" t="s">
        <v>763</v>
      </c>
      <c r="R202" s="115"/>
      <c r="S202" s="145"/>
      <c r="T202" s="116">
        <f t="shared" si="497"/>
        <v>3</v>
      </c>
      <c r="U202" s="116" t="str">
        <f t="shared" si="498"/>
        <v/>
      </c>
      <c r="V202" s="116" t="str">
        <f t="shared" si="499"/>
        <v/>
      </c>
      <c r="W202" s="116"/>
      <c r="X202" s="116">
        <f t="shared" si="500"/>
        <v>3</v>
      </c>
      <c r="Y202" s="116"/>
      <c r="Z202" s="116">
        <f t="shared" si="501"/>
        <v>0</v>
      </c>
      <c r="AA202" s="116"/>
      <c r="AB202" s="117"/>
      <c r="AC202" s="117"/>
      <c r="AD202" s="118" t="str">
        <f t="shared" si="471"/>
        <v/>
      </c>
      <c r="AE202" s="118"/>
      <c r="AF202" s="118" t="str">
        <f t="shared" si="472"/>
        <v/>
      </c>
      <c r="AG202" s="118"/>
      <c r="AH202" s="118" t="str">
        <f t="shared" si="473"/>
        <v/>
      </c>
      <c r="AI202" s="119"/>
      <c r="AJ202" s="120"/>
      <c r="AK202" s="118"/>
      <c r="AL202" s="118" t="str">
        <f t="shared" si="474"/>
        <v/>
      </c>
      <c r="AM202" s="118"/>
      <c r="AN202" s="118" t="str">
        <f t="shared" si="475"/>
        <v/>
      </c>
      <c r="AO202" s="118"/>
      <c r="AP202" s="118" t="str">
        <f t="shared" si="476"/>
        <v/>
      </c>
      <c r="AQ202" s="119"/>
      <c r="AR202" s="120"/>
      <c r="AS202" s="118"/>
      <c r="AT202" s="118" t="str">
        <f t="shared" si="477"/>
        <v/>
      </c>
      <c r="AU202" s="118"/>
      <c r="AV202" s="118" t="str">
        <f t="shared" si="478"/>
        <v/>
      </c>
      <c r="AW202" s="118"/>
      <c r="AX202" s="118" t="str">
        <f t="shared" si="479"/>
        <v/>
      </c>
      <c r="AY202" s="119"/>
      <c r="AZ202" s="120"/>
      <c r="BA202" s="118"/>
      <c r="BB202" s="118" t="str">
        <f t="shared" si="480"/>
        <v/>
      </c>
      <c r="BC202" s="118"/>
      <c r="BD202" s="118" t="str">
        <f t="shared" si="481"/>
        <v/>
      </c>
      <c r="BE202" s="118"/>
      <c r="BF202" s="118" t="str">
        <f t="shared" si="482"/>
        <v/>
      </c>
      <c r="BG202" s="119"/>
      <c r="BH202" s="120"/>
      <c r="BI202" s="116"/>
      <c r="BJ202" s="118" t="str">
        <f t="shared" si="483"/>
        <v/>
      </c>
      <c r="BK202" s="118"/>
      <c r="BL202" s="118">
        <f t="shared" si="484"/>
        <v>3</v>
      </c>
      <c r="BM202" s="118"/>
      <c r="BN202" s="118">
        <f t="shared" si="485"/>
        <v>0</v>
      </c>
      <c r="BO202" s="119"/>
      <c r="BP202" s="120"/>
      <c r="BQ202" s="116"/>
      <c r="BR202" s="118" t="str">
        <f t="shared" si="486"/>
        <v/>
      </c>
      <c r="BS202" s="118"/>
      <c r="BT202" s="118" t="str">
        <f t="shared" si="487"/>
        <v/>
      </c>
      <c r="BU202" s="118"/>
      <c r="BV202" s="118" t="str">
        <f t="shared" si="488"/>
        <v/>
      </c>
      <c r="BW202" s="119"/>
      <c r="BX202" s="120"/>
      <c r="BY202" s="121"/>
      <c r="BZ202" s="118" t="str">
        <f t="shared" si="489"/>
        <v/>
      </c>
      <c r="CA202" s="118"/>
      <c r="CB202" s="118" t="str">
        <f t="shared" si="490"/>
        <v/>
      </c>
      <c r="CC202" s="118"/>
      <c r="CD202" s="118" t="str">
        <f t="shared" si="491"/>
        <v/>
      </c>
      <c r="CE202" s="119"/>
      <c r="CF202" s="113"/>
      <c r="CG202" s="113"/>
      <c r="CH202" s="118" t="str">
        <f t="shared" si="492"/>
        <v/>
      </c>
      <c r="CI202" s="118"/>
      <c r="CJ202" s="118" t="str">
        <f t="shared" si="493"/>
        <v/>
      </c>
      <c r="CK202" s="118"/>
      <c r="CL202" s="118" t="str">
        <f t="shared" si="494"/>
        <v/>
      </c>
      <c r="CM202" s="119"/>
      <c r="CN202" s="113"/>
      <c r="CO202" s="230"/>
      <c r="CP202" s="230"/>
      <c r="DQ202" s="233" t="s">
        <v>118</v>
      </c>
    </row>
    <row r="203" spans="1:155" s="261" customFormat="1" ht="44.25" customHeight="1" x14ac:dyDescent="0.25">
      <c r="A203" s="312"/>
      <c r="B203" s="340" t="s">
        <v>72</v>
      </c>
      <c r="C203" s="352" t="str">
        <f t="shared" si="503"/>
        <v>6 - LA VISITE LIBRE</v>
      </c>
      <c r="D203" s="338" t="s">
        <v>731</v>
      </c>
      <c r="E203" s="340" t="s">
        <v>78</v>
      </c>
      <c r="F203" s="317">
        <f>VLOOKUP(H203,Feuil1!A$1:B$5,2,0)</f>
        <v>0.1</v>
      </c>
      <c r="G203" s="317">
        <f>IF(H203="Information et Communication",1,IF(H203="Savoir-faire Savoir-être",2,IF(H203="Confort et hygiène",3,IF(H203="Qualité de la prestation",5,IF(H203="Développement Durable",4)))))</f>
        <v>1</v>
      </c>
      <c r="H203" s="323" t="s">
        <v>74</v>
      </c>
      <c r="I203" s="324">
        <v>200</v>
      </c>
      <c r="J203" s="663">
        <f>IF(I203&lt;&gt;"",MAX(J$1:J202)+1,"")</f>
        <v>176</v>
      </c>
      <c r="K203" s="413" t="s">
        <v>260</v>
      </c>
      <c r="L203" s="182">
        <v>3</v>
      </c>
      <c r="M203" s="213" t="str">
        <f>IF('RESULTAT GLOBAL'!D$34="NON","Non Mesuré","OUI")</f>
        <v>Non Mesuré</v>
      </c>
      <c r="N203" s="668" t="str">
        <f>IF('RESULTAT GLOBAL'!D$34="NON","Ce site n'est pas un lieu de mémoire","")</f>
        <v>Ce site n'est pas un lieu de mémoire</v>
      </c>
      <c r="O203" s="251" t="str">
        <f>IF(ISERROR(SEARCH("Pas de NM possible",P203)),"","oui")</f>
        <v/>
      </c>
      <c r="P203" s="183" t="s">
        <v>261</v>
      </c>
      <c r="Q203" s="447" t="s">
        <v>763</v>
      </c>
      <c r="R203" s="252"/>
      <c r="T203" s="116">
        <f t="shared" si="497"/>
        <v>3</v>
      </c>
      <c r="U203" s="116" t="str">
        <f t="shared" si="498"/>
        <v/>
      </c>
      <c r="V203" s="116" t="str">
        <f t="shared" si="499"/>
        <v/>
      </c>
      <c r="W203" s="116"/>
      <c r="X203" s="116">
        <f t="shared" si="500"/>
        <v>3</v>
      </c>
      <c r="Y203" s="116"/>
      <c r="Z203" s="116">
        <f t="shared" si="501"/>
        <v>0</v>
      </c>
      <c r="AA203" s="116"/>
      <c r="AB203" s="117"/>
      <c r="AC203" s="117"/>
      <c r="AD203" s="118" t="str">
        <f t="shared" si="471"/>
        <v/>
      </c>
      <c r="AE203" s="118"/>
      <c r="AF203" s="118">
        <f t="shared" si="472"/>
        <v>3</v>
      </c>
      <c r="AG203" s="118"/>
      <c r="AH203" s="118">
        <f t="shared" si="473"/>
        <v>0</v>
      </c>
      <c r="AI203" s="119"/>
      <c r="AJ203" s="120"/>
      <c r="AK203" s="118"/>
      <c r="AL203" s="118" t="str">
        <f t="shared" si="474"/>
        <v/>
      </c>
      <c r="AM203" s="118"/>
      <c r="AN203" s="118" t="str">
        <f t="shared" si="475"/>
        <v/>
      </c>
      <c r="AO203" s="118"/>
      <c r="AP203" s="118" t="str">
        <f t="shared" si="476"/>
        <v/>
      </c>
      <c r="AQ203" s="119"/>
      <c r="AR203" s="120"/>
      <c r="AS203" s="118"/>
      <c r="AT203" s="118" t="str">
        <f t="shared" si="477"/>
        <v/>
      </c>
      <c r="AU203" s="118"/>
      <c r="AV203" s="118" t="str">
        <f t="shared" si="478"/>
        <v/>
      </c>
      <c r="AW203" s="118"/>
      <c r="AX203" s="118" t="str">
        <f t="shared" si="479"/>
        <v/>
      </c>
      <c r="AY203" s="119"/>
      <c r="AZ203" s="120"/>
      <c r="BA203" s="118"/>
      <c r="BB203" s="118" t="str">
        <f t="shared" si="480"/>
        <v/>
      </c>
      <c r="BC203" s="118"/>
      <c r="BD203" s="118" t="str">
        <f t="shared" si="481"/>
        <v/>
      </c>
      <c r="BE203" s="118"/>
      <c r="BF203" s="118" t="str">
        <f t="shared" si="482"/>
        <v/>
      </c>
      <c r="BG203" s="119"/>
      <c r="BH203" s="120"/>
      <c r="BI203" s="116"/>
      <c r="BJ203" s="118" t="str">
        <f t="shared" si="483"/>
        <v/>
      </c>
      <c r="BK203" s="118"/>
      <c r="BL203" s="118" t="str">
        <f t="shared" si="484"/>
        <v/>
      </c>
      <c r="BM203" s="118"/>
      <c r="BN203" s="118" t="str">
        <f t="shared" si="485"/>
        <v/>
      </c>
      <c r="BO203" s="119"/>
      <c r="BP203" s="120"/>
      <c r="BQ203" s="116"/>
      <c r="BR203" s="118" t="str">
        <f t="shared" si="486"/>
        <v/>
      </c>
      <c r="BS203" s="118"/>
      <c r="BT203" s="118" t="str">
        <f t="shared" si="487"/>
        <v/>
      </c>
      <c r="BU203" s="118"/>
      <c r="BV203" s="118" t="str">
        <f t="shared" si="488"/>
        <v/>
      </c>
      <c r="BW203" s="119"/>
      <c r="BX203" s="120"/>
      <c r="BY203" s="121"/>
      <c r="BZ203" s="118" t="str">
        <f t="shared" si="489"/>
        <v/>
      </c>
      <c r="CA203" s="118"/>
      <c r="CB203" s="118" t="str">
        <f t="shared" si="490"/>
        <v/>
      </c>
      <c r="CC203" s="118"/>
      <c r="CD203" s="118" t="str">
        <f t="shared" si="491"/>
        <v/>
      </c>
      <c r="CE203" s="119"/>
      <c r="CF203" s="113"/>
      <c r="CG203" s="113"/>
      <c r="CH203" s="118" t="str">
        <f t="shared" si="492"/>
        <v/>
      </c>
      <c r="CI203" s="118"/>
      <c r="CJ203" s="118" t="str">
        <f t="shared" si="493"/>
        <v/>
      </c>
      <c r="CK203" s="118"/>
      <c r="CL203" s="118" t="str">
        <f t="shared" si="494"/>
        <v/>
      </c>
      <c r="CM203" s="119"/>
      <c r="CN203" s="113"/>
      <c r="DQ203" s="259" t="s">
        <v>118</v>
      </c>
    </row>
    <row r="204" spans="1:155" s="232" customFormat="1" ht="69" customHeight="1" x14ac:dyDescent="0.25">
      <c r="A204" s="357"/>
      <c r="B204" s="313" t="s">
        <v>72</v>
      </c>
      <c r="C204" s="352" t="str">
        <f t="shared" si="503"/>
        <v>6 - LA VISITE LIBRE</v>
      </c>
      <c r="D204" s="338" t="s">
        <v>731</v>
      </c>
      <c r="E204" s="340" t="s">
        <v>78</v>
      </c>
      <c r="F204" s="317">
        <f>VLOOKUP(H204,Feuil1!A$1:B$5,2,0)</f>
        <v>0.2</v>
      </c>
      <c r="G204" s="317">
        <f>IF(H204="Information et Communication",1,IF(H204="Savoir-faire Savoir-être",2,IF(H204="Confort et hygiène",3,IF(H204="Qualité de la prestation",5,IF(H204="Développement Durable",4)))))</f>
        <v>5</v>
      </c>
      <c r="H204" s="323" t="s">
        <v>157</v>
      </c>
      <c r="I204" s="324">
        <v>200</v>
      </c>
      <c r="J204" s="663">
        <f>IF(I204&lt;&gt;"",MAX(J$1:J203)+1,"")</f>
        <v>177</v>
      </c>
      <c r="K204" s="414" t="s">
        <v>505</v>
      </c>
      <c r="L204" s="182">
        <v>3</v>
      </c>
      <c r="M204" s="213" t="str">
        <f>IF('RESULTAT GLOBAL'!D$34="NON","Non Mesuré","OUI")</f>
        <v>Non Mesuré</v>
      </c>
      <c r="N204" s="668" t="str">
        <f>IF('RESULTAT GLOBAL'!D$34="NON","Ce site n'est pas un lieu de mémoire","")</f>
        <v>Ce site n'est pas un lieu de mémoire</v>
      </c>
      <c r="O204" s="199" t="str">
        <f>IF(ISERROR(SEARCH("Pas de NM possible",P204)),"","oui")</f>
        <v/>
      </c>
      <c r="P204" s="183" t="s">
        <v>796</v>
      </c>
      <c r="Q204" s="450" t="s">
        <v>76</v>
      </c>
      <c r="R204" s="115"/>
      <c r="S204" s="145"/>
      <c r="T204" s="116">
        <f t="shared" si="497"/>
        <v>3</v>
      </c>
      <c r="U204" s="116" t="str">
        <f t="shared" si="498"/>
        <v/>
      </c>
      <c r="V204" s="116" t="str">
        <f t="shared" si="499"/>
        <v/>
      </c>
      <c r="W204" s="116"/>
      <c r="X204" s="116">
        <f t="shared" si="500"/>
        <v>3</v>
      </c>
      <c r="Y204" s="116"/>
      <c r="Z204" s="116">
        <f t="shared" si="501"/>
        <v>0</v>
      </c>
      <c r="AA204" s="116"/>
      <c r="AB204" s="117"/>
      <c r="AC204" s="117"/>
      <c r="AD204" s="118" t="str">
        <f t="shared" si="471"/>
        <v/>
      </c>
      <c r="AE204" s="118"/>
      <c r="AF204" s="118" t="str">
        <f t="shared" si="472"/>
        <v/>
      </c>
      <c r="AG204" s="118"/>
      <c r="AH204" s="118" t="str">
        <f t="shared" si="473"/>
        <v/>
      </c>
      <c r="AI204" s="119"/>
      <c r="AJ204" s="120"/>
      <c r="AK204" s="118"/>
      <c r="AL204" s="118" t="str">
        <f t="shared" si="474"/>
        <v/>
      </c>
      <c r="AM204" s="118"/>
      <c r="AN204" s="118" t="str">
        <f t="shared" si="475"/>
        <v/>
      </c>
      <c r="AO204" s="118"/>
      <c r="AP204" s="118" t="str">
        <f t="shared" si="476"/>
        <v/>
      </c>
      <c r="AQ204" s="119"/>
      <c r="AR204" s="120"/>
      <c r="AS204" s="118"/>
      <c r="AT204" s="118" t="str">
        <f t="shared" si="477"/>
        <v/>
      </c>
      <c r="AU204" s="118"/>
      <c r="AV204" s="118" t="str">
        <f t="shared" si="478"/>
        <v/>
      </c>
      <c r="AW204" s="118"/>
      <c r="AX204" s="118" t="str">
        <f t="shared" si="479"/>
        <v/>
      </c>
      <c r="AY204" s="119"/>
      <c r="AZ204" s="120"/>
      <c r="BA204" s="118"/>
      <c r="BB204" s="118" t="str">
        <f t="shared" si="480"/>
        <v/>
      </c>
      <c r="BC204" s="118"/>
      <c r="BD204" s="118" t="str">
        <f t="shared" si="481"/>
        <v/>
      </c>
      <c r="BE204" s="118"/>
      <c r="BF204" s="118" t="str">
        <f t="shared" si="482"/>
        <v/>
      </c>
      <c r="BG204" s="119"/>
      <c r="BH204" s="120"/>
      <c r="BI204" s="116"/>
      <c r="BJ204" s="118" t="str">
        <f t="shared" si="483"/>
        <v/>
      </c>
      <c r="BK204" s="118"/>
      <c r="BL204" s="118">
        <f t="shared" si="484"/>
        <v>3</v>
      </c>
      <c r="BM204" s="118"/>
      <c r="BN204" s="118">
        <f t="shared" si="485"/>
        <v>0</v>
      </c>
      <c r="BO204" s="119"/>
      <c r="BP204" s="120"/>
      <c r="BQ204" s="116"/>
      <c r="BR204" s="118" t="str">
        <f t="shared" si="486"/>
        <v/>
      </c>
      <c r="BS204" s="118"/>
      <c r="BT204" s="118" t="str">
        <f t="shared" si="487"/>
        <v/>
      </c>
      <c r="BU204" s="118"/>
      <c r="BV204" s="118" t="str">
        <f t="shared" si="488"/>
        <v/>
      </c>
      <c r="BW204" s="119"/>
      <c r="BX204" s="120"/>
      <c r="BY204" s="121"/>
      <c r="BZ204" s="118" t="str">
        <f t="shared" si="489"/>
        <v/>
      </c>
      <c r="CA204" s="118"/>
      <c r="CB204" s="118" t="str">
        <f t="shared" si="490"/>
        <v/>
      </c>
      <c r="CC204" s="118"/>
      <c r="CD204" s="118" t="str">
        <f t="shared" si="491"/>
        <v/>
      </c>
      <c r="CE204" s="119"/>
      <c r="CF204" s="113"/>
      <c r="CG204" s="113"/>
      <c r="CH204" s="118" t="str">
        <f t="shared" si="492"/>
        <v/>
      </c>
      <c r="CI204" s="118"/>
      <c r="CJ204" s="118" t="str">
        <f t="shared" si="493"/>
        <v/>
      </c>
      <c r="CK204" s="118"/>
      <c r="CL204" s="118" t="str">
        <f t="shared" si="494"/>
        <v/>
      </c>
      <c r="CM204" s="119"/>
      <c r="CN204" s="113"/>
      <c r="CO204" s="230"/>
      <c r="CP204" s="230"/>
      <c r="DQ204" s="233" t="s">
        <v>118</v>
      </c>
      <c r="EY204" s="232" t="s">
        <v>492</v>
      </c>
    </row>
    <row r="205" spans="1:155" s="232" customFormat="1" ht="64.5" customHeight="1" x14ac:dyDescent="0.25">
      <c r="A205" s="357"/>
      <c r="B205" s="313" t="s">
        <v>72</v>
      </c>
      <c r="C205" s="352" t="str">
        <f t="shared" si="503"/>
        <v>6 - LA VISITE LIBRE</v>
      </c>
      <c r="D205" s="338" t="s">
        <v>731</v>
      </c>
      <c r="E205" s="349" t="s">
        <v>78</v>
      </c>
      <c r="F205" s="313">
        <f>VLOOKUP(H205,Feuil1!A$1:B$5,2,0)</f>
        <v>0.2</v>
      </c>
      <c r="G205" s="317">
        <f t="shared" ref="G205" si="504">IF(H205="Information et Communication",1,IF(H205="Savoir-faire Savoir-être",2,IF(H205="Confort et hygiène",3,IF(H205="Qualité de la prestation",5,IF(H205="Développement Durable",4)))))</f>
        <v>5</v>
      </c>
      <c r="H205" s="323" t="s">
        <v>157</v>
      </c>
      <c r="I205" s="324">
        <v>200</v>
      </c>
      <c r="J205" s="663">
        <f>IF(I205&lt;&gt;"",MAX(J$1:J204)+1,"")</f>
        <v>178</v>
      </c>
      <c r="K205" s="414" t="s">
        <v>498</v>
      </c>
      <c r="L205" s="182">
        <v>9</v>
      </c>
      <c r="M205" s="213" t="str">
        <f>IF('RESULTAT GLOBAL'!D34="NON","Non Mesuré","Très Satisfaisant")</f>
        <v>Non Mesuré</v>
      </c>
      <c r="N205" s="668" t="str">
        <f>IF('RESULTAT GLOBAL'!D$34="NON","Ce site n'est pas un lieu de mémoire","")</f>
        <v>Ce site n'est pas un lieu de mémoire</v>
      </c>
      <c r="O205" s="199" t="str">
        <f t="shared" ref="O205" si="505">IF(ISERROR(SEARCH("Pas de NM possible",P205)),"","oui")</f>
        <v/>
      </c>
      <c r="P205" s="183" t="s">
        <v>566</v>
      </c>
      <c r="Q205" s="447" t="s">
        <v>763</v>
      </c>
      <c r="R205" s="115"/>
      <c r="S205" s="145"/>
      <c r="T205" s="263">
        <f t="shared" si="497"/>
        <v>9</v>
      </c>
      <c r="U205" s="116" t="str">
        <f t="shared" ref="U205:U208" si="506">IF(M205="Très Satisfaisant",1,IF(M205="Satisfaisant",0.75,IF(M205="Insatisfaisant",0.25,IF(M205="Très Insatisfaisant",0,IF(M205="Non Mesuré","",0)))))</f>
        <v/>
      </c>
      <c r="V205" s="116" t="str">
        <f t="shared" si="499"/>
        <v/>
      </c>
      <c r="W205" s="116"/>
      <c r="X205" s="116">
        <f t="shared" si="500"/>
        <v>9</v>
      </c>
      <c r="Y205" s="116"/>
      <c r="Z205" s="116">
        <f t="shared" si="501"/>
        <v>0</v>
      </c>
      <c r="AA205" s="116"/>
      <c r="AB205" s="117"/>
      <c r="AC205" s="117"/>
      <c r="AD205" s="118" t="str">
        <f t="shared" si="471"/>
        <v/>
      </c>
      <c r="AE205" s="118"/>
      <c r="AF205" s="118" t="str">
        <f t="shared" si="472"/>
        <v/>
      </c>
      <c r="AG205" s="118"/>
      <c r="AH205" s="118" t="str">
        <f t="shared" si="473"/>
        <v/>
      </c>
      <c r="AI205" s="119"/>
      <c r="AJ205" s="120"/>
      <c r="AK205" s="118"/>
      <c r="AL205" s="118" t="str">
        <f t="shared" si="474"/>
        <v/>
      </c>
      <c r="AM205" s="118"/>
      <c r="AN205" s="118" t="str">
        <f t="shared" si="475"/>
        <v/>
      </c>
      <c r="AO205" s="118"/>
      <c r="AP205" s="118" t="str">
        <f t="shared" si="476"/>
        <v/>
      </c>
      <c r="AQ205" s="119"/>
      <c r="AR205" s="120"/>
      <c r="AS205" s="118"/>
      <c r="AT205" s="118" t="str">
        <f t="shared" si="477"/>
        <v/>
      </c>
      <c r="AU205" s="118"/>
      <c r="AV205" s="118" t="str">
        <f t="shared" si="478"/>
        <v/>
      </c>
      <c r="AW205" s="118"/>
      <c r="AX205" s="118" t="str">
        <f t="shared" si="479"/>
        <v/>
      </c>
      <c r="AY205" s="119"/>
      <c r="AZ205" s="120"/>
      <c r="BA205" s="118"/>
      <c r="BB205" s="118" t="str">
        <f t="shared" si="480"/>
        <v/>
      </c>
      <c r="BC205" s="118"/>
      <c r="BD205" s="118" t="str">
        <f t="shared" si="481"/>
        <v/>
      </c>
      <c r="BE205" s="118"/>
      <c r="BF205" s="118" t="str">
        <f t="shared" si="482"/>
        <v/>
      </c>
      <c r="BG205" s="119"/>
      <c r="BH205" s="120"/>
      <c r="BI205" s="116"/>
      <c r="BJ205" s="118" t="str">
        <f t="shared" si="483"/>
        <v/>
      </c>
      <c r="BK205" s="118"/>
      <c r="BL205" s="118">
        <f t="shared" si="484"/>
        <v>9</v>
      </c>
      <c r="BM205" s="118"/>
      <c r="BN205" s="118">
        <f t="shared" si="485"/>
        <v>0</v>
      </c>
      <c r="BO205" s="119"/>
      <c r="BP205" s="120"/>
      <c r="BQ205" s="116"/>
      <c r="BR205" s="118" t="str">
        <f t="shared" si="486"/>
        <v/>
      </c>
      <c r="BS205" s="118"/>
      <c r="BT205" s="118" t="str">
        <f t="shared" si="487"/>
        <v/>
      </c>
      <c r="BU205" s="118"/>
      <c r="BV205" s="118" t="str">
        <f t="shared" si="488"/>
        <v/>
      </c>
      <c r="BW205" s="119"/>
      <c r="BX205" s="120"/>
      <c r="BY205" s="121"/>
      <c r="BZ205" s="118" t="str">
        <f t="shared" si="489"/>
        <v/>
      </c>
      <c r="CA205" s="118"/>
      <c r="CB205" s="118" t="str">
        <f t="shared" si="490"/>
        <v/>
      </c>
      <c r="CC205" s="118"/>
      <c r="CD205" s="118" t="str">
        <f t="shared" si="491"/>
        <v/>
      </c>
      <c r="CE205" s="119"/>
      <c r="CF205" s="113"/>
      <c r="CG205" s="113"/>
      <c r="CH205" s="118" t="str">
        <f t="shared" si="492"/>
        <v/>
      </c>
      <c r="CI205" s="118"/>
      <c r="CJ205" s="118" t="str">
        <f t="shared" si="493"/>
        <v/>
      </c>
      <c r="CK205" s="118"/>
      <c r="CL205" s="118" t="str">
        <f t="shared" si="494"/>
        <v/>
      </c>
      <c r="CM205" s="119"/>
      <c r="CN205" s="113"/>
      <c r="CO205" s="230"/>
      <c r="CP205" s="230"/>
      <c r="DQ205" s="233" t="s">
        <v>266</v>
      </c>
      <c r="EY205" s="232" t="s">
        <v>494</v>
      </c>
    </row>
    <row r="206" spans="1:155" s="237" customFormat="1" ht="19.5" customHeight="1" x14ac:dyDescent="0.25">
      <c r="A206" s="376"/>
      <c r="B206" s="313" t="s">
        <v>72</v>
      </c>
      <c r="C206" s="352" t="str">
        <f t="shared" ref="C206:C231" si="507">$K$154</f>
        <v>6 - LA VISITE LIBRE</v>
      </c>
      <c r="D206" s="377" t="s">
        <v>734</v>
      </c>
      <c r="E206" s="313" t="s">
        <v>78</v>
      </c>
      <c r="F206" s="313">
        <f>VLOOKUP(H206,Feuil1!A$1:B$5,2,0)</f>
        <v>0.2</v>
      </c>
      <c r="G206" s="373">
        <f t="shared" si="352"/>
        <v>5</v>
      </c>
      <c r="H206" s="374" t="s">
        <v>157</v>
      </c>
      <c r="I206" s="324">
        <v>200</v>
      </c>
      <c r="J206" s="663">
        <f>IF(I206&lt;&gt;"",MAX(J$1:J205)+1,"")</f>
        <v>179</v>
      </c>
      <c r="K206" s="421" t="s">
        <v>267</v>
      </c>
      <c r="L206" s="182">
        <v>9</v>
      </c>
      <c r="M206" s="213" t="str">
        <f>IF('RESULTAT GLOBAL'!D30="NON","Non Mesuré","Très Satisfaisant")</f>
        <v>Très Satisfaisant</v>
      </c>
      <c r="N206" s="668" t="str">
        <f>IF('RESULTAT GLOBAL'!D$30="NON","Ce site n'est pas un écomusée.","")</f>
        <v/>
      </c>
      <c r="O206" s="199" t="str">
        <f t="shared" si="341"/>
        <v/>
      </c>
      <c r="P206" s="188" t="s">
        <v>581</v>
      </c>
      <c r="Q206" s="447" t="s">
        <v>763</v>
      </c>
      <c r="R206" s="115"/>
      <c r="S206" s="145"/>
      <c r="T206" s="263">
        <f t="shared" si="497"/>
        <v>9</v>
      </c>
      <c r="U206" s="116">
        <f t="shared" si="506"/>
        <v>1</v>
      </c>
      <c r="V206" s="116">
        <f t="shared" si="499"/>
        <v>9</v>
      </c>
      <c r="W206" s="116"/>
      <c r="X206" s="116">
        <f t="shared" si="500"/>
        <v>0</v>
      </c>
      <c r="Y206" s="116"/>
      <c r="Z206" s="116">
        <f t="shared" si="501"/>
        <v>9</v>
      </c>
      <c r="AA206" s="116"/>
      <c r="AB206" s="117"/>
      <c r="AC206" s="117"/>
      <c r="AD206" s="118" t="str">
        <f t="shared" si="471"/>
        <v/>
      </c>
      <c r="AE206" s="118"/>
      <c r="AF206" s="118" t="str">
        <f t="shared" si="472"/>
        <v/>
      </c>
      <c r="AG206" s="118"/>
      <c r="AH206" s="118" t="str">
        <f t="shared" si="473"/>
        <v/>
      </c>
      <c r="AI206" s="119"/>
      <c r="AJ206" s="120"/>
      <c r="AK206" s="118"/>
      <c r="AL206" s="118" t="str">
        <f t="shared" si="474"/>
        <v/>
      </c>
      <c r="AM206" s="118"/>
      <c r="AN206" s="118" t="str">
        <f t="shared" si="475"/>
        <v/>
      </c>
      <c r="AO206" s="118"/>
      <c r="AP206" s="118" t="str">
        <f t="shared" si="476"/>
        <v/>
      </c>
      <c r="AQ206" s="119"/>
      <c r="AR206" s="120"/>
      <c r="AS206" s="118"/>
      <c r="AT206" s="118" t="str">
        <f t="shared" si="477"/>
        <v/>
      </c>
      <c r="AU206" s="118"/>
      <c r="AV206" s="118" t="str">
        <f t="shared" si="478"/>
        <v/>
      </c>
      <c r="AW206" s="118"/>
      <c r="AX206" s="118" t="str">
        <f t="shared" si="479"/>
        <v/>
      </c>
      <c r="AY206" s="119"/>
      <c r="AZ206" s="120"/>
      <c r="BA206" s="118"/>
      <c r="BB206" s="118" t="str">
        <f t="shared" si="480"/>
        <v/>
      </c>
      <c r="BC206" s="118"/>
      <c r="BD206" s="118" t="str">
        <f t="shared" si="481"/>
        <v/>
      </c>
      <c r="BE206" s="118"/>
      <c r="BF206" s="118" t="str">
        <f t="shared" si="482"/>
        <v/>
      </c>
      <c r="BG206" s="119"/>
      <c r="BH206" s="120"/>
      <c r="BI206" s="116"/>
      <c r="BJ206" s="118">
        <f t="shared" si="483"/>
        <v>9</v>
      </c>
      <c r="BK206" s="118"/>
      <c r="BL206" s="118">
        <f t="shared" si="484"/>
        <v>0</v>
      </c>
      <c r="BM206" s="118"/>
      <c r="BN206" s="118">
        <f t="shared" si="485"/>
        <v>9</v>
      </c>
      <c r="BO206" s="119"/>
      <c r="BP206" s="120"/>
      <c r="BQ206" s="116"/>
      <c r="BR206" s="118" t="str">
        <f t="shared" si="486"/>
        <v/>
      </c>
      <c r="BS206" s="118"/>
      <c r="BT206" s="118" t="str">
        <f t="shared" si="487"/>
        <v/>
      </c>
      <c r="BU206" s="118"/>
      <c r="BV206" s="118" t="str">
        <f t="shared" si="488"/>
        <v/>
      </c>
      <c r="BW206" s="119"/>
      <c r="BX206" s="120"/>
      <c r="BY206" s="121"/>
      <c r="BZ206" s="118" t="str">
        <f t="shared" si="489"/>
        <v/>
      </c>
      <c r="CA206" s="118"/>
      <c r="CB206" s="118" t="str">
        <f t="shared" si="490"/>
        <v/>
      </c>
      <c r="CC206" s="118"/>
      <c r="CD206" s="118" t="str">
        <f t="shared" si="491"/>
        <v/>
      </c>
      <c r="CE206" s="119"/>
      <c r="CF206" s="113"/>
      <c r="CG206" s="113"/>
      <c r="CH206" s="118" t="str">
        <f t="shared" si="492"/>
        <v/>
      </c>
      <c r="CI206" s="118"/>
      <c r="CJ206" s="118" t="str">
        <f t="shared" si="493"/>
        <v/>
      </c>
      <c r="CK206" s="118"/>
      <c r="CL206" s="118" t="str">
        <f t="shared" si="494"/>
        <v/>
      </c>
      <c r="CM206" s="119"/>
      <c r="CN206" s="113"/>
      <c r="DQ206" s="238" t="s">
        <v>266</v>
      </c>
      <c r="EY206" s="237" t="s">
        <v>492</v>
      </c>
    </row>
    <row r="207" spans="1:155" s="237" customFormat="1" ht="19.5" customHeight="1" x14ac:dyDescent="0.25">
      <c r="A207" s="376"/>
      <c r="B207" s="313" t="s">
        <v>72</v>
      </c>
      <c r="C207" s="352" t="str">
        <f t="shared" si="507"/>
        <v>6 - LA VISITE LIBRE</v>
      </c>
      <c r="D207" s="377" t="s">
        <v>734</v>
      </c>
      <c r="E207" s="313" t="s">
        <v>78</v>
      </c>
      <c r="F207" s="313">
        <f>VLOOKUP(H207,Feuil1!A$1:B$5,2,0)</f>
        <v>0.2</v>
      </c>
      <c r="G207" s="373">
        <f t="shared" si="352"/>
        <v>5</v>
      </c>
      <c r="H207" s="374" t="s">
        <v>157</v>
      </c>
      <c r="I207" s="324">
        <v>200</v>
      </c>
      <c r="J207" s="663">
        <f>IF(I207&lt;&gt;"",MAX(J$1:J206)+1,"")</f>
        <v>180</v>
      </c>
      <c r="K207" s="421" t="s">
        <v>268</v>
      </c>
      <c r="L207" s="182">
        <v>3</v>
      </c>
      <c r="M207" s="213" t="str">
        <f>IF('RESULTAT GLOBAL'!D30="NON","Non Mesuré","Très Satisfaisant")</f>
        <v>Très Satisfaisant</v>
      </c>
      <c r="N207" s="668" t="str">
        <f>IF('RESULTAT GLOBAL'!D$30="NON","Ce site n'est pas un écomusée.","")</f>
        <v/>
      </c>
      <c r="O207" s="199" t="str">
        <f t="shared" si="341"/>
        <v/>
      </c>
      <c r="P207" s="188" t="s">
        <v>581</v>
      </c>
      <c r="Q207" s="447" t="s">
        <v>763</v>
      </c>
      <c r="R207" s="115"/>
      <c r="S207" s="145"/>
      <c r="T207" s="263">
        <f t="shared" si="497"/>
        <v>3</v>
      </c>
      <c r="U207" s="116">
        <f t="shared" si="506"/>
        <v>1</v>
      </c>
      <c r="V207" s="116">
        <f t="shared" si="499"/>
        <v>3</v>
      </c>
      <c r="W207" s="116"/>
      <c r="X207" s="116">
        <f t="shared" si="500"/>
        <v>0</v>
      </c>
      <c r="Y207" s="116"/>
      <c r="Z207" s="116">
        <f t="shared" si="501"/>
        <v>3</v>
      </c>
      <c r="AA207" s="116"/>
      <c r="AB207" s="117"/>
      <c r="AC207" s="117"/>
      <c r="AD207" s="118" t="str">
        <f t="shared" si="471"/>
        <v/>
      </c>
      <c r="AE207" s="118"/>
      <c r="AF207" s="118" t="str">
        <f t="shared" si="472"/>
        <v/>
      </c>
      <c r="AG207" s="118"/>
      <c r="AH207" s="118" t="str">
        <f t="shared" si="473"/>
        <v/>
      </c>
      <c r="AI207" s="119"/>
      <c r="AJ207" s="120"/>
      <c r="AK207" s="118"/>
      <c r="AL207" s="118" t="str">
        <f t="shared" si="474"/>
        <v/>
      </c>
      <c r="AM207" s="118"/>
      <c r="AN207" s="118" t="str">
        <f t="shared" si="475"/>
        <v/>
      </c>
      <c r="AO207" s="118"/>
      <c r="AP207" s="118" t="str">
        <f t="shared" si="476"/>
        <v/>
      </c>
      <c r="AQ207" s="119"/>
      <c r="AR207" s="120"/>
      <c r="AS207" s="118"/>
      <c r="AT207" s="118" t="str">
        <f t="shared" si="477"/>
        <v/>
      </c>
      <c r="AU207" s="118"/>
      <c r="AV207" s="118" t="str">
        <f t="shared" si="478"/>
        <v/>
      </c>
      <c r="AW207" s="118"/>
      <c r="AX207" s="118" t="str">
        <f t="shared" si="479"/>
        <v/>
      </c>
      <c r="AY207" s="119"/>
      <c r="AZ207" s="120"/>
      <c r="BA207" s="118"/>
      <c r="BB207" s="118" t="str">
        <f t="shared" si="480"/>
        <v/>
      </c>
      <c r="BC207" s="118"/>
      <c r="BD207" s="118" t="str">
        <f t="shared" si="481"/>
        <v/>
      </c>
      <c r="BE207" s="118"/>
      <c r="BF207" s="118" t="str">
        <f t="shared" si="482"/>
        <v/>
      </c>
      <c r="BG207" s="119"/>
      <c r="BH207" s="120"/>
      <c r="BI207" s="116"/>
      <c r="BJ207" s="118">
        <f t="shared" si="483"/>
        <v>3</v>
      </c>
      <c r="BK207" s="118"/>
      <c r="BL207" s="118">
        <f t="shared" si="484"/>
        <v>0</v>
      </c>
      <c r="BM207" s="118"/>
      <c r="BN207" s="118">
        <f t="shared" si="485"/>
        <v>3</v>
      </c>
      <c r="BO207" s="119"/>
      <c r="BP207" s="120"/>
      <c r="BQ207" s="116"/>
      <c r="BR207" s="118" t="str">
        <f t="shared" si="486"/>
        <v/>
      </c>
      <c r="BS207" s="118"/>
      <c r="BT207" s="118" t="str">
        <f t="shared" si="487"/>
        <v/>
      </c>
      <c r="BU207" s="118"/>
      <c r="BV207" s="118" t="str">
        <f t="shared" si="488"/>
        <v/>
      </c>
      <c r="BW207" s="119"/>
      <c r="BX207" s="120"/>
      <c r="BY207" s="121"/>
      <c r="BZ207" s="118" t="str">
        <f t="shared" si="489"/>
        <v/>
      </c>
      <c r="CA207" s="118"/>
      <c r="CB207" s="118" t="str">
        <f t="shared" si="490"/>
        <v/>
      </c>
      <c r="CC207" s="118"/>
      <c r="CD207" s="118" t="str">
        <f t="shared" si="491"/>
        <v/>
      </c>
      <c r="CE207" s="119"/>
      <c r="CF207" s="113"/>
      <c r="CG207" s="113"/>
      <c r="CH207" s="118" t="str">
        <f t="shared" si="492"/>
        <v/>
      </c>
      <c r="CI207" s="118"/>
      <c r="CJ207" s="118" t="str">
        <f t="shared" si="493"/>
        <v/>
      </c>
      <c r="CK207" s="118"/>
      <c r="CL207" s="118" t="str">
        <f t="shared" si="494"/>
        <v/>
      </c>
      <c r="CM207" s="119"/>
      <c r="CN207" s="113"/>
      <c r="DQ207" s="238" t="s">
        <v>266</v>
      </c>
      <c r="EY207" s="237" t="s">
        <v>492</v>
      </c>
    </row>
    <row r="208" spans="1:155" s="237" customFormat="1" ht="19.5" customHeight="1" x14ac:dyDescent="0.25">
      <c r="A208" s="376"/>
      <c r="B208" s="313" t="s">
        <v>72</v>
      </c>
      <c r="C208" s="352" t="str">
        <f t="shared" si="507"/>
        <v>6 - LA VISITE LIBRE</v>
      </c>
      <c r="D208" s="377" t="s">
        <v>734</v>
      </c>
      <c r="E208" s="313" t="s">
        <v>78</v>
      </c>
      <c r="F208" s="313">
        <f>VLOOKUP(H208,Feuil1!A$1:B$5,2,0)</f>
        <v>0.2</v>
      </c>
      <c r="G208" s="373">
        <f t="shared" si="352"/>
        <v>5</v>
      </c>
      <c r="H208" s="374" t="s">
        <v>157</v>
      </c>
      <c r="I208" s="324">
        <v>200</v>
      </c>
      <c r="J208" s="663">
        <f>IF(I208&lt;&gt;"",MAX(J$1:J207)+1,"")</f>
        <v>181</v>
      </c>
      <c r="K208" s="421" t="s">
        <v>269</v>
      </c>
      <c r="L208" s="182">
        <v>9</v>
      </c>
      <c r="M208" s="667" t="str">
        <f>IF('RESULTAT GLOBAL'!D30="NON","Non Mesuré","Très Satisfaisant")</f>
        <v>Très Satisfaisant</v>
      </c>
      <c r="N208" s="668" t="str">
        <f>IF('RESULTAT GLOBAL'!D$30="NON","Ce site n'est pas un écomusée.","")</f>
        <v/>
      </c>
      <c r="O208" s="199" t="str">
        <f t="shared" si="341"/>
        <v/>
      </c>
      <c r="P208" s="188" t="s">
        <v>581</v>
      </c>
      <c r="Q208" s="447" t="s">
        <v>763</v>
      </c>
      <c r="R208" s="115"/>
      <c r="S208" s="145"/>
      <c r="T208" s="263">
        <f t="shared" si="497"/>
        <v>9</v>
      </c>
      <c r="U208" s="116">
        <f t="shared" si="506"/>
        <v>1</v>
      </c>
      <c r="V208" s="116">
        <f t="shared" si="499"/>
        <v>9</v>
      </c>
      <c r="W208" s="116"/>
      <c r="X208" s="116">
        <f t="shared" si="500"/>
        <v>0</v>
      </c>
      <c r="Y208" s="116"/>
      <c r="Z208" s="116">
        <f t="shared" si="501"/>
        <v>9</v>
      </c>
      <c r="AA208" s="116"/>
      <c r="AB208" s="117"/>
      <c r="AC208" s="117"/>
      <c r="AD208" s="118" t="str">
        <f t="shared" si="471"/>
        <v/>
      </c>
      <c r="AE208" s="118"/>
      <c r="AF208" s="118" t="str">
        <f t="shared" si="472"/>
        <v/>
      </c>
      <c r="AG208" s="118"/>
      <c r="AH208" s="118" t="str">
        <f t="shared" si="473"/>
        <v/>
      </c>
      <c r="AI208" s="119"/>
      <c r="AJ208" s="120"/>
      <c r="AK208" s="118"/>
      <c r="AL208" s="118" t="str">
        <f t="shared" si="474"/>
        <v/>
      </c>
      <c r="AM208" s="118"/>
      <c r="AN208" s="118" t="str">
        <f t="shared" si="475"/>
        <v/>
      </c>
      <c r="AO208" s="118"/>
      <c r="AP208" s="118" t="str">
        <f t="shared" si="476"/>
        <v/>
      </c>
      <c r="AQ208" s="119"/>
      <c r="AR208" s="120"/>
      <c r="AS208" s="118"/>
      <c r="AT208" s="118" t="str">
        <f t="shared" si="477"/>
        <v/>
      </c>
      <c r="AU208" s="118"/>
      <c r="AV208" s="118" t="str">
        <f t="shared" si="478"/>
        <v/>
      </c>
      <c r="AW208" s="118"/>
      <c r="AX208" s="118" t="str">
        <f t="shared" si="479"/>
        <v/>
      </c>
      <c r="AY208" s="119"/>
      <c r="AZ208" s="120"/>
      <c r="BA208" s="118"/>
      <c r="BB208" s="118" t="str">
        <f t="shared" si="480"/>
        <v/>
      </c>
      <c r="BC208" s="118"/>
      <c r="BD208" s="118" t="str">
        <f t="shared" si="481"/>
        <v/>
      </c>
      <c r="BE208" s="118"/>
      <c r="BF208" s="118" t="str">
        <f t="shared" si="482"/>
        <v/>
      </c>
      <c r="BG208" s="119"/>
      <c r="BH208" s="120"/>
      <c r="BI208" s="116"/>
      <c r="BJ208" s="118">
        <f t="shared" si="483"/>
        <v>9</v>
      </c>
      <c r="BK208" s="118"/>
      <c r="BL208" s="118">
        <f t="shared" si="484"/>
        <v>0</v>
      </c>
      <c r="BM208" s="118"/>
      <c r="BN208" s="118">
        <f t="shared" si="485"/>
        <v>9</v>
      </c>
      <c r="BO208" s="119"/>
      <c r="BP208" s="120"/>
      <c r="BQ208" s="116"/>
      <c r="BR208" s="118" t="str">
        <f t="shared" si="486"/>
        <v/>
      </c>
      <c r="BS208" s="118"/>
      <c r="BT208" s="118" t="str">
        <f t="shared" si="487"/>
        <v/>
      </c>
      <c r="BU208" s="118"/>
      <c r="BV208" s="118" t="str">
        <f t="shared" si="488"/>
        <v/>
      </c>
      <c r="BW208" s="119"/>
      <c r="BX208" s="120"/>
      <c r="BY208" s="121"/>
      <c r="BZ208" s="118" t="str">
        <f t="shared" si="489"/>
        <v/>
      </c>
      <c r="CA208" s="118"/>
      <c r="CB208" s="118" t="str">
        <f t="shared" si="490"/>
        <v/>
      </c>
      <c r="CC208" s="118"/>
      <c r="CD208" s="118" t="str">
        <f t="shared" si="491"/>
        <v/>
      </c>
      <c r="CE208" s="119"/>
      <c r="CF208" s="113"/>
      <c r="CG208" s="113"/>
      <c r="CH208" s="118" t="str">
        <f t="shared" si="492"/>
        <v/>
      </c>
      <c r="CI208" s="118"/>
      <c r="CJ208" s="118" t="str">
        <f t="shared" si="493"/>
        <v/>
      </c>
      <c r="CK208" s="118"/>
      <c r="CL208" s="118" t="str">
        <f t="shared" si="494"/>
        <v/>
      </c>
      <c r="CM208" s="119"/>
      <c r="CN208" s="113"/>
      <c r="DQ208" s="238" t="s">
        <v>266</v>
      </c>
      <c r="EY208" s="237" t="s">
        <v>492</v>
      </c>
    </row>
    <row r="209" spans="1:121" s="237" customFormat="1" ht="45.75" customHeight="1" x14ac:dyDescent="0.25">
      <c r="A209" s="376"/>
      <c r="B209" s="313" t="s">
        <v>72</v>
      </c>
      <c r="C209" s="352" t="str">
        <f t="shared" si="507"/>
        <v>6 - LA VISITE LIBRE</v>
      </c>
      <c r="D209" s="378" t="s">
        <v>733</v>
      </c>
      <c r="E209" s="313" t="s">
        <v>78</v>
      </c>
      <c r="F209" s="313">
        <f>VLOOKUP(H209,Feuil1!A$1:B$5,2,0)</f>
        <v>0.2</v>
      </c>
      <c r="G209" s="373">
        <f t="shared" ref="G209:G210" si="508">IF(H209="Information et Communication",1,IF(H209="Savoir-faire Savoir-être",2,IF(H209="Confort et hygiène",3,IF(H209="Qualité de la prestation",5,IF(H209="Développement Durable",4)))))</f>
        <v>5</v>
      </c>
      <c r="H209" s="374" t="s">
        <v>157</v>
      </c>
      <c r="I209" s="324">
        <v>200</v>
      </c>
      <c r="J209" s="663">
        <f>IF(I209&lt;&gt;"",MAX(J$1:J208)+1,"")</f>
        <v>182</v>
      </c>
      <c r="K209" s="422" t="s">
        <v>827</v>
      </c>
      <c r="L209" s="182">
        <v>3</v>
      </c>
      <c r="M209" s="213" t="str">
        <f>IF('RESULTAT GLOBAL'!D$41="NON","Non Mesuré","OUI")</f>
        <v>OUI</v>
      </c>
      <c r="N209" s="668" t="str">
        <f>IF('RESULTAT GLOBAL'!D$41="NON","Ce site ne propose pas de promenade en barque","")</f>
        <v/>
      </c>
      <c r="O209" s="199"/>
      <c r="P209" s="188" t="s">
        <v>799</v>
      </c>
      <c r="Q209" s="447" t="s">
        <v>763</v>
      </c>
      <c r="R209" s="115"/>
      <c r="S209" s="145"/>
      <c r="T209" s="116">
        <f t="shared" ref="T209:T211" si="509">L209</f>
        <v>3</v>
      </c>
      <c r="U209" s="116">
        <f t="shared" ref="U209:U211" si="510">IF(M209="OUI",1,IF(M209="NON",0,IF(M209="Non Mesuré","",0)))</f>
        <v>1</v>
      </c>
      <c r="V209" s="116">
        <f t="shared" ref="V209:V211" si="511">IF(M209&lt;&gt;"Non Mesuré",T209*U209,"")</f>
        <v>3</v>
      </c>
      <c r="W209" s="116"/>
      <c r="X209" s="116">
        <f t="shared" ref="X209:X211" si="512">IF(M209="Non Mesuré",T209,0)</f>
        <v>0</v>
      </c>
      <c r="Y209" s="116"/>
      <c r="Z209" s="116">
        <f t="shared" ref="Z209:Z211" si="513">T209-X209</f>
        <v>3</v>
      </c>
      <c r="AA209" s="116"/>
      <c r="AB209" s="117"/>
      <c r="AC209" s="117"/>
      <c r="AD209" s="118" t="str">
        <f t="shared" si="471"/>
        <v/>
      </c>
      <c r="AE209" s="118"/>
      <c r="AF209" s="118" t="str">
        <f t="shared" si="472"/>
        <v/>
      </c>
      <c r="AG209" s="118"/>
      <c r="AH209" s="118" t="str">
        <f t="shared" si="473"/>
        <v/>
      </c>
      <c r="AI209" s="119"/>
      <c r="AJ209" s="120"/>
      <c r="AK209" s="118"/>
      <c r="AL209" s="118" t="str">
        <f t="shared" si="474"/>
        <v/>
      </c>
      <c r="AM209" s="118"/>
      <c r="AN209" s="118" t="str">
        <f t="shared" si="475"/>
        <v/>
      </c>
      <c r="AO209" s="118"/>
      <c r="AP209" s="118" t="str">
        <f t="shared" si="476"/>
        <v/>
      </c>
      <c r="AQ209" s="119"/>
      <c r="AR209" s="120"/>
      <c r="AS209" s="118"/>
      <c r="AT209" s="118" t="str">
        <f t="shared" si="477"/>
        <v/>
      </c>
      <c r="AU209" s="118"/>
      <c r="AV209" s="118" t="str">
        <f t="shared" si="478"/>
        <v/>
      </c>
      <c r="AW209" s="118"/>
      <c r="AX209" s="118" t="str">
        <f t="shared" si="479"/>
        <v/>
      </c>
      <c r="AY209" s="119"/>
      <c r="AZ209" s="120"/>
      <c r="BA209" s="118"/>
      <c r="BB209" s="118" t="str">
        <f t="shared" si="480"/>
        <v/>
      </c>
      <c r="BC209" s="118"/>
      <c r="BD209" s="118" t="str">
        <f t="shared" si="481"/>
        <v/>
      </c>
      <c r="BE209" s="118"/>
      <c r="BF209" s="118" t="str">
        <f t="shared" si="482"/>
        <v/>
      </c>
      <c r="BG209" s="119"/>
      <c r="BH209" s="120"/>
      <c r="BI209" s="116"/>
      <c r="BJ209" s="118">
        <f t="shared" si="483"/>
        <v>3</v>
      </c>
      <c r="BK209" s="118"/>
      <c r="BL209" s="118">
        <f t="shared" si="484"/>
        <v>0</v>
      </c>
      <c r="BM209" s="118"/>
      <c r="BN209" s="118">
        <f t="shared" si="485"/>
        <v>3</v>
      </c>
      <c r="BO209" s="119"/>
      <c r="BP209" s="120"/>
      <c r="BQ209" s="116"/>
      <c r="BR209" s="118" t="str">
        <f t="shared" si="486"/>
        <v/>
      </c>
      <c r="BS209" s="118"/>
      <c r="BT209" s="118" t="str">
        <f t="shared" si="487"/>
        <v/>
      </c>
      <c r="BU209" s="118"/>
      <c r="BV209" s="118" t="str">
        <f t="shared" si="488"/>
        <v/>
      </c>
      <c r="BW209" s="119"/>
      <c r="BX209" s="120"/>
      <c r="BY209" s="121"/>
      <c r="BZ209" s="118" t="str">
        <f t="shared" si="489"/>
        <v/>
      </c>
      <c r="CA209" s="118"/>
      <c r="CB209" s="118" t="str">
        <f t="shared" si="490"/>
        <v/>
      </c>
      <c r="CC209" s="118"/>
      <c r="CD209" s="118" t="str">
        <f t="shared" si="491"/>
        <v/>
      </c>
      <c r="CE209" s="119"/>
      <c r="CF209" s="113"/>
      <c r="CG209" s="113"/>
      <c r="CH209" s="118" t="str">
        <f t="shared" si="492"/>
        <v/>
      </c>
      <c r="CI209" s="118"/>
      <c r="CJ209" s="118" t="str">
        <f t="shared" si="493"/>
        <v/>
      </c>
      <c r="CK209" s="118"/>
      <c r="CL209" s="118" t="str">
        <f t="shared" si="494"/>
        <v/>
      </c>
      <c r="CM209" s="119"/>
      <c r="CN209" s="113"/>
      <c r="DQ209" s="238"/>
    </row>
    <row r="210" spans="1:121" s="237" customFormat="1" ht="45.75" customHeight="1" x14ac:dyDescent="0.25">
      <c r="A210" s="376"/>
      <c r="B210" s="313" t="s">
        <v>72</v>
      </c>
      <c r="C210" s="352" t="str">
        <f t="shared" si="507"/>
        <v>6 - LA VISITE LIBRE</v>
      </c>
      <c r="D210" s="378" t="s">
        <v>733</v>
      </c>
      <c r="E210" s="313" t="s">
        <v>78</v>
      </c>
      <c r="F210" s="313">
        <f>VLOOKUP(H210,Feuil1!A$1:B$5,2,0)</f>
        <v>0.2</v>
      </c>
      <c r="G210" s="373">
        <f t="shared" si="508"/>
        <v>5</v>
      </c>
      <c r="H210" s="374" t="s">
        <v>157</v>
      </c>
      <c r="I210" s="324">
        <v>200</v>
      </c>
      <c r="J210" s="663">
        <f>IF(I210&lt;&gt;"",MAX(J$1:J209)+1,"")</f>
        <v>183</v>
      </c>
      <c r="K210" s="422" t="s">
        <v>809</v>
      </c>
      <c r="L210" s="182">
        <v>3</v>
      </c>
      <c r="M210" s="213" t="str">
        <f>IF('RESULTAT GLOBAL'!D$41="NON","Non Mesuré","OUI")</f>
        <v>OUI</v>
      </c>
      <c r="N210" s="668" t="str">
        <f>IF('RESULTAT GLOBAL'!D$41="NON","Ce site ne propose pas de promenade en barque","")</f>
        <v/>
      </c>
      <c r="O210" s="199"/>
      <c r="P210" s="188"/>
      <c r="Q210" s="450" t="s">
        <v>76</v>
      </c>
      <c r="R210" s="115"/>
      <c r="S210" s="145"/>
      <c r="T210" s="116">
        <f t="shared" si="509"/>
        <v>3</v>
      </c>
      <c r="U210" s="116">
        <f t="shared" si="510"/>
        <v>1</v>
      </c>
      <c r="V210" s="116">
        <f t="shared" si="511"/>
        <v>3</v>
      </c>
      <c r="W210" s="116"/>
      <c r="X210" s="116">
        <f t="shared" si="512"/>
        <v>0</v>
      </c>
      <c r="Y210" s="116"/>
      <c r="Z210" s="116">
        <f t="shared" si="513"/>
        <v>3</v>
      </c>
      <c r="AA210" s="116"/>
      <c r="AB210" s="117"/>
      <c r="AC210" s="117"/>
      <c r="AD210" s="118" t="str">
        <f t="shared" si="471"/>
        <v/>
      </c>
      <c r="AE210" s="118"/>
      <c r="AF210" s="118" t="str">
        <f t="shared" si="472"/>
        <v/>
      </c>
      <c r="AG210" s="118"/>
      <c r="AH210" s="118" t="str">
        <f t="shared" si="473"/>
        <v/>
      </c>
      <c r="AI210" s="119"/>
      <c r="AJ210" s="120"/>
      <c r="AK210" s="118"/>
      <c r="AL210" s="118" t="str">
        <f t="shared" si="474"/>
        <v/>
      </c>
      <c r="AM210" s="118"/>
      <c r="AN210" s="118" t="str">
        <f t="shared" si="475"/>
        <v/>
      </c>
      <c r="AO210" s="118"/>
      <c r="AP210" s="118" t="str">
        <f t="shared" si="476"/>
        <v/>
      </c>
      <c r="AQ210" s="119"/>
      <c r="AR210" s="120"/>
      <c r="AS210" s="118"/>
      <c r="AT210" s="118" t="str">
        <f t="shared" si="477"/>
        <v/>
      </c>
      <c r="AU210" s="118"/>
      <c r="AV210" s="118" t="str">
        <f t="shared" si="478"/>
        <v/>
      </c>
      <c r="AW210" s="118"/>
      <c r="AX210" s="118" t="str">
        <f t="shared" si="479"/>
        <v/>
      </c>
      <c r="AY210" s="119"/>
      <c r="AZ210" s="120"/>
      <c r="BA210" s="118"/>
      <c r="BB210" s="118" t="str">
        <f t="shared" si="480"/>
        <v/>
      </c>
      <c r="BC210" s="118"/>
      <c r="BD210" s="118" t="str">
        <f t="shared" si="481"/>
        <v/>
      </c>
      <c r="BE210" s="118"/>
      <c r="BF210" s="118" t="str">
        <f t="shared" si="482"/>
        <v/>
      </c>
      <c r="BG210" s="119"/>
      <c r="BH210" s="120"/>
      <c r="BI210" s="116"/>
      <c r="BJ210" s="118">
        <f t="shared" si="483"/>
        <v>3</v>
      </c>
      <c r="BK210" s="118"/>
      <c r="BL210" s="118">
        <f t="shared" si="484"/>
        <v>0</v>
      </c>
      <c r="BM210" s="118"/>
      <c r="BN210" s="118">
        <f t="shared" si="485"/>
        <v>3</v>
      </c>
      <c r="BO210" s="119"/>
      <c r="BP210" s="120"/>
      <c r="BQ210" s="116"/>
      <c r="BR210" s="118" t="str">
        <f t="shared" si="486"/>
        <v/>
      </c>
      <c r="BS210" s="118"/>
      <c r="BT210" s="118" t="str">
        <f t="shared" si="487"/>
        <v/>
      </c>
      <c r="BU210" s="118"/>
      <c r="BV210" s="118" t="str">
        <f t="shared" si="488"/>
        <v/>
      </c>
      <c r="BW210" s="119"/>
      <c r="BX210" s="120"/>
      <c r="BY210" s="121"/>
      <c r="BZ210" s="118" t="str">
        <f t="shared" si="489"/>
        <v/>
      </c>
      <c r="CA210" s="118"/>
      <c r="CB210" s="118" t="str">
        <f t="shared" si="490"/>
        <v/>
      </c>
      <c r="CC210" s="118"/>
      <c r="CD210" s="118" t="str">
        <f t="shared" si="491"/>
        <v/>
      </c>
      <c r="CE210" s="119"/>
      <c r="CF210" s="113"/>
      <c r="CG210" s="113"/>
      <c r="CH210" s="118" t="str">
        <f t="shared" si="492"/>
        <v/>
      </c>
      <c r="CI210" s="118"/>
      <c r="CJ210" s="118" t="str">
        <f t="shared" si="493"/>
        <v/>
      </c>
      <c r="CK210" s="118"/>
      <c r="CL210" s="118" t="str">
        <f t="shared" si="494"/>
        <v/>
      </c>
      <c r="CM210" s="119"/>
      <c r="CN210" s="113"/>
      <c r="DQ210" s="238"/>
    </row>
    <row r="211" spans="1:121" s="269" customFormat="1" ht="52.5" customHeight="1" x14ac:dyDescent="0.25">
      <c r="A211" s="379"/>
      <c r="B211" s="380" t="s">
        <v>84</v>
      </c>
      <c r="C211" s="352" t="str">
        <f>$K$154</f>
        <v>6 - LA VISITE LIBRE</v>
      </c>
      <c r="D211" s="381" t="s">
        <v>730</v>
      </c>
      <c r="E211" s="313" t="s">
        <v>78</v>
      </c>
      <c r="F211" s="313">
        <f>VLOOKUP(H211,Feuil1!A$1:B$5,2,0)</f>
        <v>0.2</v>
      </c>
      <c r="G211" s="373">
        <f t="shared" si="352"/>
        <v>5</v>
      </c>
      <c r="H211" s="374" t="s">
        <v>157</v>
      </c>
      <c r="I211" s="324">
        <v>200</v>
      </c>
      <c r="J211" s="663">
        <f>IF(I211&lt;&gt;"",MAX(J$1:J210)+1,"")</f>
        <v>184</v>
      </c>
      <c r="K211" s="423" t="s">
        <v>530</v>
      </c>
      <c r="L211" s="184">
        <v>3</v>
      </c>
      <c r="M211" s="214" t="str">
        <f>IF('RESULTAT GLOBAL'!D$32="NON","Non Mesuré","OUI")</f>
        <v>Non Mesuré</v>
      </c>
      <c r="N211" s="670" t="str">
        <f>IF('RESULTAT GLOBAL'!D$32="NON","Ce site n'est pas un lieu de préhistoire","")</f>
        <v>Ce site n'est pas un lieu de préhistoire</v>
      </c>
      <c r="O211" s="260" t="str">
        <f t="shared" si="341"/>
        <v/>
      </c>
      <c r="P211" s="189" t="s">
        <v>558</v>
      </c>
      <c r="Q211" s="448" t="s">
        <v>763</v>
      </c>
      <c r="R211" s="252"/>
      <c r="S211" s="261"/>
      <c r="T211" s="116">
        <f t="shared" si="509"/>
        <v>3</v>
      </c>
      <c r="U211" s="116" t="str">
        <f t="shared" si="510"/>
        <v/>
      </c>
      <c r="V211" s="116" t="str">
        <f t="shared" si="511"/>
        <v/>
      </c>
      <c r="W211" s="116"/>
      <c r="X211" s="116">
        <f t="shared" si="512"/>
        <v>3</v>
      </c>
      <c r="Y211" s="116"/>
      <c r="Z211" s="116">
        <f t="shared" si="513"/>
        <v>0</v>
      </c>
      <c r="AA211" s="116"/>
      <c r="AB211" s="117"/>
      <c r="AC211" s="117"/>
      <c r="AD211" s="118" t="str">
        <f t="shared" si="471"/>
        <v/>
      </c>
      <c r="AE211" s="118"/>
      <c r="AF211" s="118" t="str">
        <f t="shared" si="472"/>
        <v/>
      </c>
      <c r="AG211" s="118"/>
      <c r="AH211" s="118" t="str">
        <f t="shared" si="473"/>
        <v/>
      </c>
      <c r="AI211" s="119"/>
      <c r="AJ211" s="120"/>
      <c r="AK211" s="118"/>
      <c r="AL211" s="118" t="str">
        <f t="shared" si="474"/>
        <v/>
      </c>
      <c r="AM211" s="118"/>
      <c r="AN211" s="118" t="str">
        <f t="shared" si="475"/>
        <v/>
      </c>
      <c r="AO211" s="118"/>
      <c r="AP211" s="118" t="str">
        <f t="shared" si="476"/>
        <v/>
      </c>
      <c r="AQ211" s="119"/>
      <c r="AR211" s="120"/>
      <c r="AS211" s="118"/>
      <c r="AT211" s="118" t="str">
        <f t="shared" si="477"/>
        <v/>
      </c>
      <c r="AU211" s="118"/>
      <c r="AV211" s="118" t="str">
        <f t="shared" si="478"/>
        <v/>
      </c>
      <c r="AW211" s="118"/>
      <c r="AX211" s="118" t="str">
        <f t="shared" si="479"/>
        <v/>
      </c>
      <c r="AY211" s="119"/>
      <c r="AZ211" s="120"/>
      <c r="BA211" s="118"/>
      <c r="BB211" s="118" t="str">
        <f t="shared" si="480"/>
        <v/>
      </c>
      <c r="BC211" s="118"/>
      <c r="BD211" s="118" t="str">
        <f t="shared" si="481"/>
        <v/>
      </c>
      <c r="BE211" s="118"/>
      <c r="BF211" s="118" t="str">
        <f t="shared" si="482"/>
        <v/>
      </c>
      <c r="BG211" s="119"/>
      <c r="BH211" s="120"/>
      <c r="BI211" s="116"/>
      <c r="BJ211" s="118" t="str">
        <f t="shared" si="483"/>
        <v/>
      </c>
      <c r="BK211" s="118"/>
      <c r="BL211" s="118">
        <f t="shared" si="484"/>
        <v>3</v>
      </c>
      <c r="BM211" s="118"/>
      <c r="BN211" s="118">
        <f t="shared" si="485"/>
        <v>0</v>
      </c>
      <c r="BO211" s="119"/>
      <c r="BP211" s="120"/>
      <c r="BQ211" s="116"/>
      <c r="BR211" s="118" t="str">
        <f t="shared" si="486"/>
        <v/>
      </c>
      <c r="BS211" s="118"/>
      <c r="BT211" s="118" t="str">
        <f t="shared" si="487"/>
        <v/>
      </c>
      <c r="BU211" s="118"/>
      <c r="BV211" s="118" t="str">
        <f t="shared" si="488"/>
        <v/>
      </c>
      <c r="BW211" s="119"/>
      <c r="BX211" s="120"/>
      <c r="BY211" s="121"/>
      <c r="BZ211" s="118" t="str">
        <f t="shared" si="489"/>
        <v/>
      </c>
      <c r="CA211" s="118"/>
      <c r="CB211" s="118" t="str">
        <f t="shared" si="490"/>
        <v/>
      </c>
      <c r="CC211" s="118"/>
      <c r="CD211" s="118" t="str">
        <f t="shared" si="491"/>
        <v/>
      </c>
      <c r="CE211" s="119"/>
      <c r="CF211" s="113"/>
      <c r="CG211" s="113"/>
      <c r="CH211" s="118" t="str">
        <f t="shared" si="492"/>
        <v/>
      </c>
      <c r="CI211" s="118"/>
      <c r="CJ211" s="118" t="str">
        <f t="shared" si="493"/>
        <v/>
      </c>
      <c r="CK211" s="118"/>
      <c r="CL211" s="118" t="str">
        <f t="shared" si="494"/>
        <v/>
      </c>
      <c r="CM211" s="119"/>
      <c r="CN211" s="113"/>
      <c r="CO211" s="270"/>
      <c r="CP211" s="270"/>
      <c r="DQ211" s="271" t="s">
        <v>79</v>
      </c>
    </row>
    <row r="212" spans="1:121" s="113" customFormat="1" ht="33.75" customHeight="1" x14ac:dyDescent="0.2">
      <c r="A212" s="312"/>
      <c r="B212" s="313"/>
      <c r="C212" s="313"/>
      <c r="D212" s="313"/>
      <c r="E212" s="313"/>
      <c r="F212" s="313"/>
      <c r="G212" s="322"/>
      <c r="H212" s="322"/>
      <c r="I212" s="324"/>
      <c r="J212" s="663" t="str">
        <f>IF(I212&lt;&gt;"",MAX(J$1:J211)+1,"")</f>
        <v/>
      </c>
      <c r="K212" s="479" t="s">
        <v>676</v>
      </c>
      <c r="L212" s="480" t="s">
        <v>44</v>
      </c>
      <c r="M212" s="481" t="s">
        <v>45</v>
      </c>
      <c r="N212" s="726" t="s">
        <v>46</v>
      </c>
      <c r="O212" s="290" t="str">
        <f t="shared" ref="O212" si="514">IF(ISERROR(SEARCH("Pas de NM possible",P212)),"","oui")</f>
        <v/>
      </c>
      <c r="P212" s="479" t="s">
        <v>48</v>
      </c>
      <c r="Q212" s="482" t="s">
        <v>488</v>
      </c>
      <c r="R212" s="115"/>
      <c r="S212" s="145"/>
      <c r="T212" s="263"/>
      <c r="U212" s="116"/>
      <c r="V212" s="116"/>
      <c r="W212" s="116"/>
      <c r="X212" s="116"/>
      <c r="Y212" s="116"/>
      <c r="Z212" s="116"/>
      <c r="AA212" s="116"/>
      <c r="AB212" s="117"/>
      <c r="AC212" s="117"/>
      <c r="AD212" s="118"/>
      <c r="AE212" s="118"/>
      <c r="AF212" s="118"/>
      <c r="AG212" s="118"/>
      <c r="AH212" s="118"/>
      <c r="AI212" s="119"/>
      <c r="AJ212" s="120"/>
      <c r="AK212" s="118"/>
      <c r="AL212" s="118"/>
      <c r="AM212" s="118"/>
      <c r="AN212" s="118"/>
      <c r="AO212" s="118"/>
      <c r="AP212" s="118"/>
      <c r="AQ212" s="119"/>
      <c r="AR212" s="120"/>
      <c r="AS212" s="118"/>
      <c r="AT212" s="118"/>
      <c r="AU212" s="118"/>
      <c r="AV212" s="118"/>
      <c r="AW212" s="118"/>
      <c r="AX212" s="118"/>
      <c r="AY212" s="119"/>
      <c r="AZ212" s="120"/>
      <c r="BA212" s="118"/>
      <c r="BB212" s="118"/>
      <c r="BC212" s="118"/>
      <c r="BD212" s="118"/>
      <c r="BE212" s="118"/>
      <c r="BF212" s="118"/>
      <c r="BG212" s="119"/>
      <c r="BH212" s="120"/>
      <c r="BI212" s="116"/>
      <c r="BJ212" s="118"/>
      <c r="BK212" s="118"/>
      <c r="BL212" s="118"/>
      <c r="BM212" s="118"/>
      <c r="BN212" s="118"/>
      <c r="BO212" s="119"/>
      <c r="BP212" s="120"/>
      <c r="BQ212" s="116"/>
      <c r="BR212" s="118" t="str">
        <f t="shared" si="486"/>
        <v/>
      </c>
      <c r="BS212" s="118"/>
      <c r="BT212" s="118" t="str">
        <f t="shared" si="487"/>
        <v/>
      </c>
      <c r="BU212" s="118"/>
      <c r="BV212" s="118" t="str">
        <f t="shared" si="488"/>
        <v/>
      </c>
      <c r="BW212" s="119"/>
      <c r="BX212" s="120"/>
      <c r="BY212" s="121"/>
      <c r="BZ212" s="118" t="str">
        <f t="shared" si="489"/>
        <v/>
      </c>
      <c r="CA212" s="118"/>
      <c r="CB212" s="118" t="str">
        <f t="shared" si="490"/>
        <v/>
      </c>
      <c r="CC212" s="118"/>
      <c r="CD212" s="118" t="str">
        <f t="shared" si="491"/>
        <v/>
      </c>
      <c r="CE212" s="119"/>
      <c r="CH212" s="118" t="str">
        <f t="shared" si="492"/>
        <v/>
      </c>
      <c r="CI212" s="118"/>
      <c r="CJ212" s="118" t="str">
        <f t="shared" si="493"/>
        <v/>
      </c>
      <c r="CK212" s="118"/>
      <c r="CL212" s="118" t="str">
        <f t="shared" si="494"/>
        <v/>
      </c>
      <c r="CM212" s="119"/>
      <c r="DQ212" s="134" t="str">
        <f>IF(I212&lt;&gt;"",MAX(J$1:J205)+1,"")</f>
        <v/>
      </c>
    </row>
    <row r="213" spans="1:121" s="132" customFormat="1" ht="18" customHeight="1" x14ac:dyDescent="0.25">
      <c r="A213" s="312"/>
      <c r="B213" s="313"/>
      <c r="C213" s="313"/>
      <c r="D213" s="313"/>
      <c r="E213" s="313"/>
      <c r="F213" s="313"/>
      <c r="G213" s="373"/>
      <c r="H213" s="374"/>
      <c r="I213" s="350"/>
      <c r="J213" s="663" t="str">
        <f>IF(I213&lt;&gt;"",MAX(J$1:J212)+1,"")</f>
        <v/>
      </c>
      <c r="K213" s="143" t="s">
        <v>844</v>
      </c>
      <c r="L213" s="143"/>
      <c r="M213" s="220"/>
      <c r="N213" s="641"/>
      <c r="O213" s="201" t="str">
        <f t="shared" ref="O213:O219" si="515">IF(ISERROR(SEARCH("Pas de NM possible",P213)),"","oui")</f>
        <v/>
      </c>
      <c r="P213" s="125"/>
      <c r="Q213" s="451"/>
      <c r="R213" s="115"/>
      <c r="S213" s="112"/>
      <c r="T213" s="273"/>
      <c r="U213" s="126"/>
      <c r="V213" s="126"/>
      <c r="W213" s="126"/>
      <c r="X213" s="126"/>
      <c r="Y213" s="126"/>
      <c r="Z213" s="126"/>
      <c r="AA213" s="126"/>
      <c r="AB213" s="127"/>
      <c r="AC213" s="127"/>
      <c r="AD213" s="128"/>
      <c r="AE213" s="128"/>
      <c r="AF213" s="128"/>
      <c r="AG213" s="128"/>
      <c r="AH213" s="128"/>
      <c r="AI213" s="129"/>
      <c r="AJ213" s="130"/>
      <c r="AK213" s="128"/>
      <c r="AL213" s="128"/>
      <c r="AM213" s="128"/>
      <c r="AN213" s="128"/>
      <c r="AO213" s="128"/>
      <c r="AP213" s="128"/>
      <c r="AQ213" s="129"/>
      <c r="AR213" s="130"/>
      <c r="AS213" s="128"/>
      <c r="AT213" s="128"/>
      <c r="AU213" s="128"/>
      <c r="AV213" s="128"/>
      <c r="AW213" s="128"/>
      <c r="AX213" s="128"/>
      <c r="AY213" s="129"/>
      <c r="AZ213" s="130"/>
      <c r="BA213" s="128"/>
      <c r="BB213" s="128"/>
      <c r="BC213" s="128"/>
      <c r="BD213" s="128"/>
      <c r="BE213" s="128"/>
      <c r="BF213" s="128"/>
      <c r="BG213" s="129"/>
      <c r="BH213" s="130"/>
      <c r="BI213" s="126"/>
      <c r="BJ213" s="128"/>
      <c r="BK213" s="128"/>
      <c r="BL213" s="128"/>
      <c r="BM213" s="128"/>
      <c r="BN213" s="128"/>
      <c r="BO213" s="129"/>
      <c r="BP213" s="130"/>
      <c r="BQ213" s="126"/>
      <c r="BR213" s="128"/>
      <c r="BS213" s="128"/>
      <c r="BT213" s="128"/>
      <c r="BU213" s="128"/>
      <c r="BV213" s="128"/>
      <c r="BW213" s="129"/>
      <c r="BX213" s="130"/>
      <c r="BY213" s="131"/>
      <c r="BZ213" s="128"/>
      <c r="CA213" s="128"/>
      <c r="CB213" s="128"/>
      <c r="CC213" s="128"/>
      <c r="CD213" s="128"/>
      <c r="CE213" s="129"/>
      <c r="CH213" s="128"/>
      <c r="CI213" s="128"/>
      <c r="CJ213" s="128"/>
      <c r="CK213" s="128"/>
      <c r="CL213" s="128"/>
      <c r="CM213" s="129"/>
      <c r="DQ213" s="134"/>
    </row>
    <row r="214" spans="1:121" s="240" customFormat="1" ht="45.75" customHeight="1" x14ac:dyDescent="0.25">
      <c r="A214" s="334"/>
      <c r="B214" s="335" t="s">
        <v>72</v>
      </c>
      <c r="C214" s="352" t="str">
        <f>$K$154</f>
        <v>6 - LA VISITE LIBRE</v>
      </c>
      <c r="D214" s="336" t="s">
        <v>736</v>
      </c>
      <c r="E214" s="335" t="s">
        <v>78</v>
      </c>
      <c r="F214" s="313">
        <f>VLOOKUP(H214,Feuil1!A$1:B$5,2,0)</f>
        <v>0.2</v>
      </c>
      <c r="G214" s="373">
        <f t="shared" ref="G214:G216" si="516">IF(H214="Information et Communication",1,IF(H214="Savoir-faire Savoir-être",2,IF(H214="Confort et hygiène",3,IF(H214="Qualité de la prestation",5,IF(H214="Développement Durable",4)))))</f>
        <v>5</v>
      </c>
      <c r="H214" s="374" t="s">
        <v>157</v>
      </c>
      <c r="I214" s="324">
        <v>200</v>
      </c>
      <c r="J214" s="663">
        <f>IF(I214&lt;&gt;"",MAX(J$1:J213)+1,"")</f>
        <v>185</v>
      </c>
      <c r="K214" s="424" t="s">
        <v>487</v>
      </c>
      <c r="L214" s="425">
        <v>1</v>
      </c>
      <c r="M214" s="403" t="str">
        <f>IF('RESULTAT GLOBAL'!D$24="NON","Non Mesuré","OUI")</f>
        <v>OUI</v>
      </c>
      <c r="N214" s="729" t="str">
        <f>IF('RESULTAT GLOBAL'!D$24="NON","Ce site n'est pas un parc de loisir, d'attraction, à thème ou animalier","")</f>
        <v/>
      </c>
      <c r="O214" s="404" t="str">
        <f t="shared" si="515"/>
        <v/>
      </c>
      <c r="P214" s="419" t="s">
        <v>878</v>
      </c>
      <c r="Q214" s="446" t="s">
        <v>763</v>
      </c>
      <c r="R214" s="195"/>
      <c r="S214" s="275"/>
      <c r="T214" s="116">
        <f t="shared" ref="T214:T216" si="517">L214</f>
        <v>1</v>
      </c>
      <c r="U214" s="116">
        <f t="shared" ref="U214:U215" si="518">IF(M214="OUI",1,IF(M214="NON",0,IF(M214="Non Mesuré","",0)))</f>
        <v>1</v>
      </c>
      <c r="V214" s="116">
        <f t="shared" ref="V214:V216" si="519">IF(M214&lt;&gt;"Non Mesuré",T214*U214,"")</f>
        <v>1</v>
      </c>
      <c r="W214" s="116"/>
      <c r="X214" s="116">
        <f t="shared" ref="X214:X216" si="520">IF(M214="Non Mesuré",T214,0)</f>
        <v>0</v>
      </c>
      <c r="Y214" s="116"/>
      <c r="Z214" s="116">
        <f t="shared" ref="Z214:Z216" si="521">T214-X214</f>
        <v>1</v>
      </c>
      <c r="AA214" s="116"/>
      <c r="AB214" s="117"/>
      <c r="AC214" s="117"/>
      <c r="AD214" s="118" t="str">
        <f t="shared" ref="AD214:AD223" si="522">IF(G214=1,V214,"")</f>
        <v/>
      </c>
      <c r="AE214" s="118"/>
      <c r="AF214" s="118" t="str">
        <f t="shared" ref="AF214:AF223" si="523">IF(G214=1,X214,"")</f>
        <v/>
      </c>
      <c r="AG214" s="118"/>
      <c r="AH214" s="118" t="str">
        <f t="shared" ref="AH214:AH223" si="524">IF(G214=1,Z214,"")</f>
        <v/>
      </c>
      <c r="AI214" s="119"/>
      <c r="AJ214" s="120"/>
      <c r="AK214" s="118"/>
      <c r="AL214" s="118" t="str">
        <f t="shared" ref="AL214:AL223" si="525">IF(G214=2,V214,"")</f>
        <v/>
      </c>
      <c r="AM214" s="118"/>
      <c r="AN214" s="118" t="str">
        <f t="shared" ref="AN214:AN223" si="526">IF(G214=2,X214,"")</f>
        <v/>
      </c>
      <c r="AO214" s="118"/>
      <c r="AP214" s="118" t="str">
        <f t="shared" ref="AP214:AP223" si="527">IF(G214=2,Z214,"")</f>
        <v/>
      </c>
      <c r="AQ214" s="119"/>
      <c r="AR214" s="120"/>
      <c r="AS214" s="118"/>
      <c r="AT214" s="118" t="str">
        <f t="shared" ref="AT214:AT223" si="528">IF(G214=3,V214,"")</f>
        <v/>
      </c>
      <c r="AU214" s="118"/>
      <c r="AV214" s="118" t="str">
        <f t="shared" ref="AV214:AV223" si="529">IF(G214=3,X214,"")</f>
        <v/>
      </c>
      <c r="AW214" s="118"/>
      <c r="AX214" s="118" t="str">
        <f t="shared" ref="AX214:AX223" si="530">IF(G214=3,Z214,"")</f>
        <v/>
      </c>
      <c r="AY214" s="119"/>
      <c r="AZ214" s="120"/>
      <c r="BA214" s="118"/>
      <c r="BB214" s="118" t="str">
        <f t="shared" ref="BB214:BB223" si="531">IF(G214=4,V214,"")</f>
        <v/>
      </c>
      <c r="BC214" s="118"/>
      <c r="BD214" s="118" t="str">
        <f t="shared" ref="BD214:BD223" si="532">IF(G214=4,X214,"")</f>
        <v/>
      </c>
      <c r="BE214" s="118"/>
      <c r="BF214" s="118" t="str">
        <f t="shared" ref="BF214:BF223" si="533">IF(G214=4,Z214,"")</f>
        <v/>
      </c>
      <c r="BG214" s="119"/>
      <c r="BH214" s="120"/>
      <c r="BI214" s="116"/>
      <c r="BJ214" s="118">
        <f t="shared" ref="BJ214:BJ223" si="534">IF(G214=5,V214,"")</f>
        <v>1</v>
      </c>
      <c r="BK214" s="118"/>
      <c r="BL214" s="118">
        <f t="shared" ref="BL214:BL223" si="535">IF(G214=5,X214,"")</f>
        <v>0</v>
      </c>
      <c r="BM214" s="118"/>
      <c r="BN214" s="118">
        <f t="shared" ref="BN214:BN223" si="536">IF(G214=5,Z214,"")</f>
        <v>1</v>
      </c>
      <c r="BO214" s="119"/>
      <c r="BP214" s="120"/>
      <c r="BQ214" s="116"/>
      <c r="BR214" s="118" t="str">
        <f t="shared" ref="BR214:BR261" si="537">IF(A214=31,V214,"")</f>
        <v/>
      </c>
      <c r="BS214" s="118"/>
      <c r="BT214" s="118" t="str">
        <f t="shared" ref="BT214:BT261" si="538">IF(A214=31,X214,"")</f>
        <v/>
      </c>
      <c r="BU214" s="118"/>
      <c r="BV214" s="118" t="str">
        <f t="shared" ref="BV214:BV261" si="539">IF(A214=31,Z214,"")</f>
        <v/>
      </c>
      <c r="BW214" s="119"/>
      <c r="BX214" s="120"/>
      <c r="BY214" s="121"/>
      <c r="BZ214" s="118" t="str">
        <f t="shared" ref="BZ214:BZ261" si="540">IF(A214=32,V214,"")</f>
        <v/>
      </c>
      <c r="CA214" s="118"/>
      <c r="CB214" s="118" t="str">
        <f t="shared" ref="CB214:CB261" si="541">IF(A214=32,X214,"")</f>
        <v/>
      </c>
      <c r="CC214" s="118"/>
      <c r="CD214" s="118" t="str">
        <f t="shared" ref="CD214:CD261" si="542">IF(A214=32,Z214,"")</f>
        <v/>
      </c>
      <c r="CE214" s="119"/>
      <c r="CF214" s="113"/>
      <c r="CG214" s="113"/>
      <c r="CH214" s="118" t="str">
        <f t="shared" ref="CH214:CH261" si="543">IF(A214=33,V214,"")</f>
        <v/>
      </c>
      <c r="CI214" s="118"/>
      <c r="CJ214" s="118" t="str">
        <f t="shared" ref="CJ214:CJ261" si="544">IF(A214=33,X214,"")</f>
        <v/>
      </c>
      <c r="CK214" s="118"/>
      <c r="CL214" s="118" t="str">
        <f t="shared" ref="CL214:CL261" si="545">IF(A214=33,Z214,"")</f>
        <v/>
      </c>
      <c r="CM214" s="119"/>
      <c r="CN214" s="113"/>
      <c r="CO214" s="226"/>
      <c r="CP214" s="226"/>
      <c r="DQ214" s="241" t="s">
        <v>81</v>
      </c>
    </row>
    <row r="215" spans="1:121" s="240" customFormat="1" ht="65.25" customHeight="1" x14ac:dyDescent="0.25">
      <c r="A215" s="334"/>
      <c r="B215" s="335" t="s">
        <v>72</v>
      </c>
      <c r="C215" s="352" t="str">
        <f t="shared" ref="C215:C223" si="546">$K$154</f>
        <v>6 - LA VISITE LIBRE</v>
      </c>
      <c r="D215" s="336" t="s">
        <v>736</v>
      </c>
      <c r="E215" s="335" t="s">
        <v>78</v>
      </c>
      <c r="F215" s="313">
        <f>VLOOKUP(H215,Feuil1!A$1:B$5,2,0)</f>
        <v>0.2</v>
      </c>
      <c r="G215" s="373">
        <f t="shared" si="516"/>
        <v>5</v>
      </c>
      <c r="H215" s="374" t="s">
        <v>157</v>
      </c>
      <c r="I215" s="324">
        <v>200</v>
      </c>
      <c r="J215" s="663">
        <f>IF(I215&lt;&gt;"",MAX(J$1:J214)+1,"")</f>
        <v>186</v>
      </c>
      <c r="K215" s="549" t="s">
        <v>728</v>
      </c>
      <c r="L215" s="182">
        <v>3</v>
      </c>
      <c r="M215" s="213" t="str">
        <f>IF('RESULTAT GLOBAL'!D$24="NON","Non Mesuré","OUI")</f>
        <v>OUI</v>
      </c>
      <c r="N215" s="579" t="str">
        <f>IF('RESULTAT GLOBAL'!D$24="NON","Ce site n'est pas un parc de loisir, d'attraction, à thème ou animalier","")</f>
        <v/>
      </c>
      <c r="O215" s="199" t="str">
        <f t="shared" si="515"/>
        <v/>
      </c>
      <c r="P215" s="419" t="s">
        <v>878</v>
      </c>
      <c r="Q215" s="447" t="s">
        <v>763</v>
      </c>
      <c r="R215" s="195"/>
      <c r="S215" s="275"/>
      <c r="T215" s="116">
        <f t="shared" si="517"/>
        <v>3</v>
      </c>
      <c r="U215" s="116">
        <f t="shared" si="518"/>
        <v>1</v>
      </c>
      <c r="V215" s="116">
        <f t="shared" si="519"/>
        <v>3</v>
      </c>
      <c r="W215" s="116"/>
      <c r="X215" s="116">
        <f t="shared" si="520"/>
        <v>0</v>
      </c>
      <c r="Y215" s="116"/>
      <c r="Z215" s="116">
        <f t="shared" si="521"/>
        <v>3</v>
      </c>
      <c r="AA215" s="116"/>
      <c r="AB215" s="117"/>
      <c r="AC215" s="117"/>
      <c r="AD215" s="118" t="str">
        <f t="shared" si="522"/>
        <v/>
      </c>
      <c r="AE215" s="118"/>
      <c r="AF215" s="118" t="str">
        <f t="shared" si="523"/>
        <v/>
      </c>
      <c r="AG215" s="118"/>
      <c r="AH215" s="118" t="str">
        <f t="shared" si="524"/>
        <v/>
      </c>
      <c r="AI215" s="119"/>
      <c r="AJ215" s="120"/>
      <c r="AK215" s="118"/>
      <c r="AL215" s="118" t="str">
        <f t="shared" si="525"/>
        <v/>
      </c>
      <c r="AM215" s="118"/>
      <c r="AN215" s="118" t="str">
        <f t="shared" si="526"/>
        <v/>
      </c>
      <c r="AO215" s="118"/>
      <c r="AP215" s="118" t="str">
        <f t="shared" si="527"/>
        <v/>
      </c>
      <c r="AQ215" s="119"/>
      <c r="AR215" s="120"/>
      <c r="AS215" s="118"/>
      <c r="AT215" s="118" t="str">
        <f t="shared" si="528"/>
        <v/>
      </c>
      <c r="AU215" s="118"/>
      <c r="AV215" s="118" t="str">
        <f t="shared" si="529"/>
        <v/>
      </c>
      <c r="AW215" s="118"/>
      <c r="AX215" s="118" t="str">
        <f t="shared" si="530"/>
        <v/>
      </c>
      <c r="AY215" s="119"/>
      <c r="AZ215" s="120"/>
      <c r="BA215" s="118"/>
      <c r="BB215" s="118" t="str">
        <f t="shared" si="531"/>
        <v/>
      </c>
      <c r="BC215" s="118"/>
      <c r="BD215" s="118" t="str">
        <f t="shared" si="532"/>
        <v/>
      </c>
      <c r="BE215" s="118"/>
      <c r="BF215" s="118" t="str">
        <f t="shared" si="533"/>
        <v/>
      </c>
      <c r="BG215" s="119"/>
      <c r="BH215" s="120"/>
      <c r="BI215" s="116"/>
      <c r="BJ215" s="118">
        <f t="shared" si="534"/>
        <v>3</v>
      </c>
      <c r="BK215" s="118"/>
      <c r="BL215" s="118">
        <f t="shared" si="535"/>
        <v>0</v>
      </c>
      <c r="BM215" s="118"/>
      <c r="BN215" s="118">
        <f t="shared" si="536"/>
        <v>3</v>
      </c>
      <c r="BO215" s="119"/>
      <c r="BP215" s="120"/>
      <c r="BQ215" s="116"/>
      <c r="BR215" s="118" t="str">
        <f t="shared" si="537"/>
        <v/>
      </c>
      <c r="BS215" s="118"/>
      <c r="BT215" s="118" t="str">
        <f t="shared" si="538"/>
        <v/>
      </c>
      <c r="BU215" s="118"/>
      <c r="BV215" s="118" t="str">
        <f t="shared" si="539"/>
        <v/>
      </c>
      <c r="BW215" s="119"/>
      <c r="BX215" s="120"/>
      <c r="BY215" s="121"/>
      <c r="BZ215" s="118" t="str">
        <f t="shared" si="540"/>
        <v/>
      </c>
      <c r="CA215" s="118"/>
      <c r="CB215" s="118" t="str">
        <f t="shared" si="541"/>
        <v/>
      </c>
      <c r="CC215" s="118"/>
      <c r="CD215" s="118" t="str">
        <f t="shared" si="542"/>
        <v/>
      </c>
      <c r="CE215" s="119"/>
      <c r="CF215" s="113"/>
      <c r="CG215" s="113"/>
      <c r="CH215" s="118" t="str">
        <f t="shared" si="543"/>
        <v/>
      </c>
      <c r="CI215" s="118"/>
      <c r="CJ215" s="118" t="str">
        <f t="shared" si="544"/>
        <v/>
      </c>
      <c r="CK215" s="118"/>
      <c r="CL215" s="118" t="str">
        <f t="shared" si="545"/>
        <v/>
      </c>
      <c r="CM215" s="119"/>
      <c r="CN215" s="113"/>
      <c r="CO215" s="226"/>
      <c r="CP215" s="226"/>
      <c r="DQ215" s="241" t="s">
        <v>81</v>
      </c>
    </row>
    <row r="216" spans="1:121" s="240" customFormat="1" ht="53.25" customHeight="1" x14ac:dyDescent="0.25">
      <c r="A216" s="334"/>
      <c r="B216" s="335" t="s">
        <v>72</v>
      </c>
      <c r="C216" s="352" t="str">
        <f t="shared" si="546"/>
        <v>6 - LA VISITE LIBRE</v>
      </c>
      <c r="D216" s="336" t="s">
        <v>736</v>
      </c>
      <c r="E216" s="335" t="s">
        <v>78</v>
      </c>
      <c r="F216" s="313">
        <f>VLOOKUP(H216,Feuil1!A$1:B$5,2,0)</f>
        <v>0.2</v>
      </c>
      <c r="G216" s="373">
        <f t="shared" si="516"/>
        <v>5</v>
      </c>
      <c r="H216" s="374" t="s">
        <v>157</v>
      </c>
      <c r="I216" s="324">
        <v>200</v>
      </c>
      <c r="J216" s="663">
        <f>IF(I216&lt;&gt;"",MAX(J$1:J215)+1,"")</f>
        <v>187</v>
      </c>
      <c r="K216" s="426" t="s">
        <v>485</v>
      </c>
      <c r="L216" s="182">
        <v>1</v>
      </c>
      <c r="M216" s="213" t="str">
        <f>IF('RESULTAT GLOBAL'!D24="NON","Non Mesuré","Très Satisfaisant")</f>
        <v>Très Satisfaisant</v>
      </c>
      <c r="N216" s="579" t="str">
        <f>IF('RESULTAT GLOBAL'!D$24="NON","Ce site n'est pas un parc de loisir, d'attraction, à thème ou animalier","")</f>
        <v/>
      </c>
      <c r="O216" s="199" t="str">
        <f t="shared" si="515"/>
        <v/>
      </c>
      <c r="P216" s="188" t="s">
        <v>879</v>
      </c>
      <c r="Q216" s="447" t="s">
        <v>763</v>
      </c>
      <c r="R216" s="195"/>
      <c r="S216" s="275"/>
      <c r="T216" s="263">
        <f t="shared" si="517"/>
        <v>1</v>
      </c>
      <c r="U216" s="116">
        <f>IF(M216="Très Satisfaisant",1,IF(M216="Satisfaisant",0.75,IF(M216="Insatisfaisant",0.25,IF(M216="Très Insatisfaisant",0,IF(M216="Non Mesuré","",0)))))</f>
        <v>1</v>
      </c>
      <c r="V216" s="116">
        <f t="shared" si="519"/>
        <v>1</v>
      </c>
      <c r="W216" s="116"/>
      <c r="X216" s="116">
        <f t="shared" si="520"/>
        <v>0</v>
      </c>
      <c r="Y216" s="116"/>
      <c r="Z216" s="116">
        <f t="shared" si="521"/>
        <v>1</v>
      </c>
      <c r="AA216" s="116"/>
      <c r="AB216" s="117"/>
      <c r="AC216" s="117"/>
      <c r="AD216" s="118" t="str">
        <f t="shared" si="522"/>
        <v/>
      </c>
      <c r="AE216" s="118"/>
      <c r="AF216" s="118" t="str">
        <f t="shared" si="523"/>
        <v/>
      </c>
      <c r="AG216" s="118"/>
      <c r="AH216" s="118" t="str">
        <f t="shared" si="524"/>
        <v/>
      </c>
      <c r="AI216" s="119"/>
      <c r="AJ216" s="120"/>
      <c r="AK216" s="118"/>
      <c r="AL216" s="118" t="str">
        <f t="shared" si="525"/>
        <v/>
      </c>
      <c r="AM216" s="118"/>
      <c r="AN216" s="118" t="str">
        <f t="shared" si="526"/>
        <v/>
      </c>
      <c r="AO216" s="118"/>
      <c r="AP216" s="118" t="str">
        <f t="shared" si="527"/>
        <v/>
      </c>
      <c r="AQ216" s="119"/>
      <c r="AR216" s="120"/>
      <c r="AS216" s="118"/>
      <c r="AT216" s="118" t="str">
        <f t="shared" si="528"/>
        <v/>
      </c>
      <c r="AU216" s="118"/>
      <c r="AV216" s="118" t="str">
        <f t="shared" si="529"/>
        <v/>
      </c>
      <c r="AW216" s="118"/>
      <c r="AX216" s="118" t="str">
        <f t="shared" si="530"/>
        <v/>
      </c>
      <c r="AY216" s="119"/>
      <c r="AZ216" s="120"/>
      <c r="BA216" s="118"/>
      <c r="BB216" s="118" t="str">
        <f t="shared" si="531"/>
        <v/>
      </c>
      <c r="BC216" s="118"/>
      <c r="BD216" s="118" t="str">
        <f t="shared" si="532"/>
        <v/>
      </c>
      <c r="BE216" s="118"/>
      <c r="BF216" s="118" t="str">
        <f t="shared" si="533"/>
        <v/>
      </c>
      <c r="BG216" s="119"/>
      <c r="BH216" s="120"/>
      <c r="BI216" s="116"/>
      <c r="BJ216" s="118">
        <f t="shared" si="534"/>
        <v>1</v>
      </c>
      <c r="BK216" s="118"/>
      <c r="BL216" s="118">
        <f t="shared" si="535"/>
        <v>0</v>
      </c>
      <c r="BM216" s="118"/>
      <c r="BN216" s="118">
        <f t="shared" si="536"/>
        <v>1</v>
      </c>
      <c r="BO216" s="119"/>
      <c r="BP216" s="120"/>
      <c r="BQ216" s="116"/>
      <c r="BR216" s="118" t="str">
        <f t="shared" si="537"/>
        <v/>
      </c>
      <c r="BS216" s="118"/>
      <c r="BT216" s="118" t="str">
        <f t="shared" si="538"/>
        <v/>
      </c>
      <c r="BU216" s="118"/>
      <c r="BV216" s="118" t="str">
        <f t="shared" si="539"/>
        <v/>
      </c>
      <c r="BW216" s="119"/>
      <c r="BX216" s="120"/>
      <c r="BY216" s="121"/>
      <c r="BZ216" s="118" t="str">
        <f t="shared" si="540"/>
        <v/>
      </c>
      <c r="CA216" s="118"/>
      <c r="CB216" s="118" t="str">
        <f t="shared" si="541"/>
        <v/>
      </c>
      <c r="CC216" s="118"/>
      <c r="CD216" s="118" t="str">
        <f t="shared" si="542"/>
        <v/>
      </c>
      <c r="CE216" s="119"/>
      <c r="CF216" s="113"/>
      <c r="CG216" s="113"/>
      <c r="CH216" s="118" t="str">
        <f t="shared" si="543"/>
        <v/>
      </c>
      <c r="CI216" s="118"/>
      <c r="CJ216" s="118" t="str">
        <f t="shared" si="544"/>
        <v/>
      </c>
      <c r="CK216" s="118"/>
      <c r="CL216" s="118" t="str">
        <f t="shared" si="545"/>
        <v/>
      </c>
      <c r="CM216" s="119"/>
      <c r="CN216" s="113"/>
      <c r="DQ216" s="241" t="s">
        <v>81</v>
      </c>
    </row>
    <row r="217" spans="1:121" s="240" customFormat="1" ht="46.5" customHeight="1" x14ac:dyDescent="0.25">
      <c r="A217" s="334"/>
      <c r="B217" s="335" t="s">
        <v>72</v>
      </c>
      <c r="C217" s="352" t="str">
        <f t="shared" si="546"/>
        <v>6 - LA VISITE LIBRE</v>
      </c>
      <c r="D217" s="336" t="s">
        <v>736</v>
      </c>
      <c r="E217" s="335" t="s">
        <v>78</v>
      </c>
      <c r="F217" s="313">
        <f>VLOOKUP(H217,Feuil1!A$1:B$5,2,0)</f>
        <v>0.2</v>
      </c>
      <c r="G217" s="373">
        <f t="shared" ref="G217:G223" si="547">IF(H217="Information et Communication",1,IF(H217="Savoir-faire Savoir-être",2,IF(H217="Confort et hygiène",3,IF(H217="Qualité de la prestation",5,IF(H217="Développement Durable",4)))))</f>
        <v>5</v>
      </c>
      <c r="H217" s="374" t="s">
        <v>157</v>
      </c>
      <c r="I217" s="324">
        <v>200</v>
      </c>
      <c r="J217" s="663">
        <f>IF(I217&lt;&gt;"",MAX(J$1:J216)+1,"")</f>
        <v>188</v>
      </c>
      <c r="K217" s="426" t="s">
        <v>755</v>
      </c>
      <c r="L217" s="182">
        <v>3</v>
      </c>
      <c r="M217" s="213" t="str">
        <f>IF('RESULTAT GLOBAL'!D$24="NON","Non Mesuré","OUI")</f>
        <v>OUI</v>
      </c>
      <c r="N217" s="579" t="str">
        <f>IF('RESULTAT GLOBAL'!D$24="NON","Ce site n'est pas un parc de loisir, d'attraction, à thème ou animalier","")</f>
        <v/>
      </c>
      <c r="O217" s="199" t="str">
        <f t="shared" si="515"/>
        <v/>
      </c>
      <c r="P217" s="188" t="s">
        <v>880</v>
      </c>
      <c r="Q217" s="450" t="s">
        <v>76</v>
      </c>
      <c r="R217" s="195"/>
      <c r="S217" s="275"/>
      <c r="T217" s="116">
        <f>L217</f>
        <v>3</v>
      </c>
      <c r="U217" s="116">
        <f>IF(M217="OUI",1,IF(M217="NON",0,IF(M217="Non Mesuré","",0)))</f>
        <v>1</v>
      </c>
      <c r="V217" s="116">
        <f>IF(M217&lt;&gt;"Non Mesuré",T217*U217,"")</f>
        <v>3</v>
      </c>
      <c r="W217" s="116"/>
      <c r="X217" s="116">
        <f>IF(M217="Non Mesuré",T217,0)</f>
        <v>0</v>
      </c>
      <c r="Y217" s="116"/>
      <c r="Z217" s="116">
        <f>T217-X217</f>
        <v>3</v>
      </c>
      <c r="AA217" s="116"/>
      <c r="AB217" s="117"/>
      <c r="AC217" s="117"/>
      <c r="AD217" s="118" t="str">
        <f t="shared" si="522"/>
        <v/>
      </c>
      <c r="AE217" s="118"/>
      <c r="AF217" s="118" t="str">
        <f t="shared" si="523"/>
        <v/>
      </c>
      <c r="AG217" s="118"/>
      <c r="AH217" s="118" t="str">
        <f t="shared" si="524"/>
        <v/>
      </c>
      <c r="AI217" s="119"/>
      <c r="AJ217" s="120"/>
      <c r="AK217" s="118"/>
      <c r="AL217" s="118" t="str">
        <f t="shared" si="525"/>
        <v/>
      </c>
      <c r="AM217" s="118"/>
      <c r="AN217" s="118" t="str">
        <f t="shared" si="526"/>
        <v/>
      </c>
      <c r="AO217" s="118"/>
      <c r="AP217" s="118" t="str">
        <f t="shared" si="527"/>
        <v/>
      </c>
      <c r="AQ217" s="119"/>
      <c r="AR217" s="120"/>
      <c r="AS217" s="118"/>
      <c r="AT217" s="118" t="str">
        <f t="shared" si="528"/>
        <v/>
      </c>
      <c r="AU217" s="118"/>
      <c r="AV217" s="118" t="str">
        <f t="shared" si="529"/>
        <v/>
      </c>
      <c r="AW217" s="118"/>
      <c r="AX217" s="118" t="str">
        <f t="shared" si="530"/>
        <v/>
      </c>
      <c r="AY217" s="119"/>
      <c r="AZ217" s="120"/>
      <c r="BA217" s="118"/>
      <c r="BB217" s="118" t="str">
        <f t="shared" si="531"/>
        <v/>
      </c>
      <c r="BC217" s="118"/>
      <c r="BD217" s="118" t="str">
        <f t="shared" si="532"/>
        <v/>
      </c>
      <c r="BE217" s="118"/>
      <c r="BF217" s="118" t="str">
        <f t="shared" si="533"/>
        <v/>
      </c>
      <c r="BG217" s="119"/>
      <c r="BH217" s="120"/>
      <c r="BI217" s="116"/>
      <c r="BJ217" s="118">
        <f t="shared" si="534"/>
        <v>3</v>
      </c>
      <c r="BK217" s="118"/>
      <c r="BL217" s="118">
        <f t="shared" si="535"/>
        <v>0</v>
      </c>
      <c r="BM217" s="118"/>
      <c r="BN217" s="118">
        <f t="shared" si="536"/>
        <v>3</v>
      </c>
      <c r="BO217" s="119"/>
      <c r="BP217" s="120"/>
      <c r="BQ217" s="116"/>
      <c r="BR217" s="118" t="str">
        <f t="shared" si="537"/>
        <v/>
      </c>
      <c r="BS217" s="118"/>
      <c r="BT217" s="118" t="str">
        <f t="shared" si="538"/>
        <v/>
      </c>
      <c r="BU217" s="118"/>
      <c r="BV217" s="118" t="str">
        <f t="shared" si="539"/>
        <v/>
      </c>
      <c r="BW217" s="119"/>
      <c r="BX217" s="120"/>
      <c r="BY217" s="121"/>
      <c r="BZ217" s="118" t="str">
        <f t="shared" si="540"/>
        <v/>
      </c>
      <c r="CA217" s="118"/>
      <c r="CB217" s="118" t="str">
        <f t="shared" si="541"/>
        <v/>
      </c>
      <c r="CC217" s="118"/>
      <c r="CD217" s="118" t="str">
        <f t="shared" si="542"/>
        <v/>
      </c>
      <c r="CE217" s="119"/>
      <c r="CF217" s="113"/>
      <c r="CG217" s="113"/>
      <c r="CH217" s="118" t="str">
        <f t="shared" si="543"/>
        <v/>
      </c>
      <c r="CI217" s="118"/>
      <c r="CJ217" s="118" t="str">
        <f t="shared" si="544"/>
        <v/>
      </c>
      <c r="CK217" s="118"/>
      <c r="CL217" s="118" t="str">
        <f t="shared" si="545"/>
        <v/>
      </c>
      <c r="CM217" s="119"/>
      <c r="CN217" s="113"/>
      <c r="CO217" s="226"/>
      <c r="CP217" s="226"/>
      <c r="DQ217" s="241" t="s">
        <v>81</v>
      </c>
    </row>
    <row r="218" spans="1:121" s="240" customFormat="1" ht="102" customHeight="1" x14ac:dyDescent="0.25">
      <c r="A218" s="334"/>
      <c r="B218" s="335" t="s">
        <v>72</v>
      </c>
      <c r="C218" s="352" t="str">
        <f t="shared" si="546"/>
        <v>6 - LA VISITE LIBRE</v>
      </c>
      <c r="D218" s="336" t="s">
        <v>736</v>
      </c>
      <c r="E218" s="335" t="s">
        <v>78</v>
      </c>
      <c r="F218" s="313">
        <f>VLOOKUP(H218,Feuil1!A$1:B$5,2,0)</f>
        <v>0.2</v>
      </c>
      <c r="G218" s="373">
        <f t="shared" si="547"/>
        <v>5</v>
      </c>
      <c r="H218" s="374" t="s">
        <v>157</v>
      </c>
      <c r="I218" s="324">
        <v>200</v>
      </c>
      <c r="J218" s="663">
        <f>IF(I218&lt;&gt;"",MAX(J$1:J217)+1,"")</f>
        <v>189</v>
      </c>
      <c r="K218" s="426" t="s">
        <v>886</v>
      </c>
      <c r="L218" s="182">
        <v>9</v>
      </c>
      <c r="M218" s="213" t="str">
        <f>IF('RESULTAT GLOBAL'!D$24="NON","Non Mesuré","Très Satisfaisant")</f>
        <v>Très Satisfaisant</v>
      </c>
      <c r="N218" s="579" t="str">
        <f>IF('RESULTAT GLOBAL'!D$24="NON","Ce site n'est pas un parc de loisir, d'attraction, à thème ou animalier","")</f>
        <v/>
      </c>
      <c r="O218" s="199" t="str">
        <f t="shared" si="515"/>
        <v/>
      </c>
      <c r="P218" s="188" t="s">
        <v>881</v>
      </c>
      <c r="Q218" s="447" t="s">
        <v>763</v>
      </c>
      <c r="R218" s="195"/>
      <c r="S218" s="275"/>
      <c r="T218" s="263">
        <f t="shared" ref="T218" si="548">L218</f>
        <v>9</v>
      </c>
      <c r="U218" s="116">
        <f>IF(M218="Très Satisfaisant",1,IF(M218="Satisfaisant",0.75,IF(M218="Insatisfaisant",0.25,IF(M218="Très Insatisfaisant",0,IF(M218="Non Mesuré","",0)))))</f>
        <v>1</v>
      </c>
      <c r="V218" s="116">
        <f t="shared" ref="V218" si="549">IF(M218&lt;&gt;"Non Mesuré",T218*U218,"")</f>
        <v>9</v>
      </c>
      <c r="W218" s="116"/>
      <c r="X218" s="116">
        <f t="shared" ref="X218" si="550">IF(M218="Non Mesuré",T218,0)</f>
        <v>0</v>
      </c>
      <c r="Y218" s="116"/>
      <c r="Z218" s="116">
        <f t="shared" ref="Z218" si="551">T218-X218</f>
        <v>9</v>
      </c>
      <c r="AA218" s="116"/>
      <c r="AB218" s="117"/>
      <c r="AC218" s="117"/>
      <c r="AD218" s="118" t="str">
        <f t="shared" si="522"/>
        <v/>
      </c>
      <c r="AE218" s="118"/>
      <c r="AF218" s="118" t="str">
        <f t="shared" si="523"/>
        <v/>
      </c>
      <c r="AG218" s="118"/>
      <c r="AH218" s="118" t="str">
        <f t="shared" si="524"/>
        <v/>
      </c>
      <c r="AI218" s="119"/>
      <c r="AJ218" s="120"/>
      <c r="AK218" s="118"/>
      <c r="AL218" s="118" t="str">
        <f t="shared" si="525"/>
        <v/>
      </c>
      <c r="AM218" s="118"/>
      <c r="AN218" s="118" t="str">
        <f t="shared" si="526"/>
        <v/>
      </c>
      <c r="AO218" s="118"/>
      <c r="AP218" s="118" t="str">
        <f t="shared" si="527"/>
        <v/>
      </c>
      <c r="AQ218" s="119"/>
      <c r="AR218" s="120"/>
      <c r="AS218" s="118"/>
      <c r="AT218" s="118" t="str">
        <f t="shared" si="528"/>
        <v/>
      </c>
      <c r="AU218" s="118"/>
      <c r="AV218" s="118" t="str">
        <f t="shared" si="529"/>
        <v/>
      </c>
      <c r="AW218" s="118"/>
      <c r="AX218" s="118" t="str">
        <f t="shared" si="530"/>
        <v/>
      </c>
      <c r="AY218" s="119"/>
      <c r="AZ218" s="120"/>
      <c r="BA218" s="118"/>
      <c r="BB218" s="118" t="str">
        <f t="shared" si="531"/>
        <v/>
      </c>
      <c r="BC218" s="118"/>
      <c r="BD218" s="118" t="str">
        <f t="shared" si="532"/>
        <v/>
      </c>
      <c r="BE218" s="118"/>
      <c r="BF218" s="118" t="str">
        <f t="shared" si="533"/>
        <v/>
      </c>
      <c r="BG218" s="119"/>
      <c r="BH218" s="120"/>
      <c r="BI218" s="116"/>
      <c r="BJ218" s="118">
        <f t="shared" si="534"/>
        <v>9</v>
      </c>
      <c r="BK218" s="118"/>
      <c r="BL218" s="118">
        <f t="shared" si="535"/>
        <v>0</v>
      </c>
      <c r="BM218" s="118"/>
      <c r="BN218" s="118">
        <f t="shared" si="536"/>
        <v>9</v>
      </c>
      <c r="BO218" s="119"/>
      <c r="BP218" s="120"/>
      <c r="BQ218" s="116"/>
      <c r="BR218" s="118" t="str">
        <f t="shared" si="537"/>
        <v/>
      </c>
      <c r="BS218" s="118"/>
      <c r="BT218" s="118" t="str">
        <f t="shared" si="538"/>
        <v/>
      </c>
      <c r="BU218" s="118"/>
      <c r="BV218" s="118" t="str">
        <f t="shared" si="539"/>
        <v/>
      </c>
      <c r="BW218" s="119"/>
      <c r="BX218" s="120"/>
      <c r="BY218" s="121"/>
      <c r="BZ218" s="118" t="str">
        <f t="shared" si="540"/>
        <v/>
      </c>
      <c r="CA218" s="118"/>
      <c r="CB218" s="118" t="str">
        <f t="shared" si="541"/>
        <v/>
      </c>
      <c r="CC218" s="118"/>
      <c r="CD218" s="118" t="str">
        <f t="shared" si="542"/>
        <v/>
      </c>
      <c r="CE218" s="119"/>
      <c r="CF218" s="113"/>
      <c r="CG218" s="113"/>
      <c r="CH218" s="118" t="str">
        <f t="shared" si="543"/>
        <v/>
      </c>
      <c r="CI218" s="118"/>
      <c r="CJ218" s="118" t="str">
        <f t="shared" si="544"/>
        <v/>
      </c>
      <c r="CK218" s="118"/>
      <c r="CL218" s="118" t="str">
        <f t="shared" si="545"/>
        <v/>
      </c>
      <c r="CM218" s="119"/>
      <c r="CN218" s="113"/>
      <c r="DQ218" s="241" t="s">
        <v>81</v>
      </c>
    </row>
    <row r="219" spans="1:121" s="240" customFormat="1" ht="108" customHeight="1" x14ac:dyDescent="0.25">
      <c r="A219" s="334"/>
      <c r="B219" s="335" t="s">
        <v>72</v>
      </c>
      <c r="C219" s="352" t="str">
        <f t="shared" si="546"/>
        <v>6 - LA VISITE LIBRE</v>
      </c>
      <c r="D219" s="336" t="s">
        <v>736</v>
      </c>
      <c r="E219" s="335" t="s">
        <v>78</v>
      </c>
      <c r="F219" s="313">
        <f>VLOOKUP(H219,Feuil1!A$1:B$5,2,0)</f>
        <v>0.1</v>
      </c>
      <c r="G219" s="373">
        <f t="shared" si="547"/>
        <v>1</v>
      </c>
      <c r="H219" s="374" t="s">
        <v>74</v>
      </c>
      <c r="I219" s="324">
        <v>200</v>
      </c>
      <c r="J219" s="663">
        <f>IF(I219&lt;&gt;"",MAX(J$1:J218)+1,"")</f>
        <v>190</v>
      </c>
      <c r="K219" s="426" t="s">
        <v>884</v>
      </c>
      <c r="L219" s="182">
        <v>3</v>
      </c>
      <c r="M219" s="213" t="str">
        <f>IF('RESULTAT GLOBAL'!D$24="NON","Non Mesuré","OUI")</f>
        <v>OUI</v>
      </c>
      <c r="N219" s="579" t="str">
        <f>IF('RESULTAT GLOBAL'!D$24="NON","Ce site n'est pas un parc de loisir, d'attraction, à thème ou animalier","")</f>
        <v/>
      </c>
      <c r="O219" s="199" t="str">
        <f t="shared" si="515"/>
        <v/>
      </c>
      <c r="P219" s="188" t="s">
        <v>882</v>
      </c>
      <c r="Q219" s="447" t="s">
        <v>763</v>
      </c>
      <c r="R219" s="195"/>
      <c r="S219" s="275"/>
      <c r="T219" s="116">
        <f t="shared" ref="T219:T223" si="552">L219</f>
        <v>3</v>
      </c>
      <c r="U219" s="116">
        <f t="shared" ref="U219:U221" si="553">IF(M219="OUI",1,IF(M219="NON",0,IF(M219="Non Mesuré","",0)))</f>
        <v>1</v>
      </c>
      <c r="V219" s="116">
        <f t="shared" ref="V219:V223" si="554">IF(M219&lt;&gt;"Non Mesuré",T219*U219,"")</f>
        <v>3</v>
      </c>
      <c r="W219" s="116"/>
      <c r="X219" s="116">
        <f t="shared" ref="X219:X223" si="555">IF(M219="Non Mesuré",T219,0)</f>
        <v>0</v>
      </c>
      <c r="Y219" s="116"/>
      <c r="Z219" s="116">
        <f t="shared" ref="Z219:Z223" si="556">T219-X219</f>
        <v>3</v>
      </c>
      <c r="AA219" s="116"/>
      <c r="AB219" s="117"/>
      <c r="AC219" s="117"/>
      <c r="AD219" s="118">
        <f t="shared" si="522"/>
        <v>3</v>
      </c>
      <c r="AE219" s="118"/>
      <c r="AF219" s="118">
        <f t="shared" si="523"/>
        <v>0</v>
      </c>
      <c r="AG219" s="118"/>
      <c r="AH219" s="118">
        <f t="shared" si="524"/>
        <v>3</v>
      </c>
      <c r="AI219" s="119"/>
      <c r="AJ219" s="120"/>
      <c r="AK219" s="118"/>
      <c r="AL219" s="118" t="str">
        <f t="shared" si="525"/>
        <v/>
      </c>
      <c r="AM219" s="118"/>
      <c r="AN219" s="118" t="str">
        <f t="shared" si="526"/>
        <v/>
      </c>
      <c r="AO219" s="118"/>
      <c r="AP219" s="118" t="str">
        <f t="shared" si="527"/>
        <v/>
      </c>
      <c r="AQ219" s="119"/>
      <c r="AR219" s="120"/>
      <c r="AS219" s="118"/>
      <c r="AT219" s="118" t="str">
        <f t="shared" si="528"/>
        <v/>
      </c>
      <c r="AU219" s="118"/>
      <c r="AV219" s="118" t="str">
        <f t="shared" si="529"/>
        <v/>
      </c>
      <c r="AW219" s="118"/>
      <c r="AX219" s="118" t="str">
        <f t="shared" si="530"/>
        <v/>
      </c>
      <c r="AY219" s="119"/>
      <c r="AZ219" s="120"/>
      <c r="BA219" s="118"/>
      <c r="BB219" s="118" t="str">
        <f t="shared" si="531"/>
        <v/>
      </c>
      <c r="BC219" s="118"/>
      <c r="BD219" s="118" t="str">
        <f t="shared" si="532"/>
        <v/>
      </c>
      <c r="BE219" s="118"/>
      <c r="BF219" s="118" t="str">
        <f t="shared" si="533"/>
        <v/>
      </c>
      <c r="BG219" s="119"/>
      <c r="BH219" s="120"/>
      <c r="BI219" s="116"/>
      <c r="BJ219" s="118" t="str">
        <f t="shared" si="534"/>
        <v/>
      </c>
      <c r="BK219" s="118"/>
      <c r="BL219" s="118" t="str">
        <f t="shared" si="535"/>
        <v/>
      </c>
      <c r="BM219" s="118"/>
      <c r="BN219" s="118" t="str">
        <f t="shared" si="536"/>
        <v/>
      </c>
      <c r="BO219" s="119"/>
      <c r="BP219" s="120"/>
      <c r="BQ219" s="116"/>
      <c r="BR219" s="118" t="str">
        <f t="shared" si="537"/>
        <v/>
      </c>
      <c r="BS219" s="118"/>
      <c r="BT219" s="118" t="str">
        <f t="shared" si="538"/>
        <v/>
      </c>
      <c r="BU219" s="118"/>
      <c r="BV219" s="118" t="str">
        <f t="shared" si="539"/>
        <v/>
      </c>
      <c r="BW219" s="119"/>
      <c r="BX219" s="120"/>
      <c r="BY219" s="121"/>
      <c r="BZ219" s="118" t="str">
        <f t="shared" si="540"/>
        <v/>
      </c>
      <c r="CA219" s="118"/>
      <c r="CB219" s="118" t="str">
        <f t="shared" si="541"/>
        <v/>
      </c>
      <c r="CC219" s="118"/>
      <c r="CD219" s="118" t="str">
        <f t="shared" si="542"/>
        <v/>
      </c>
      <c r="CE219" s="119"/>
      <c r="CF219" s="113"/>
      <c r="CG219" s="113"/>
      <c r="CH219" s="118" t="str">
        <f t="shared" si="543"/>
        <v/>
      </c>
      <c r="CI219" s="118"/>
      <c r="CJ219" s="118" t="str">
        <f t="shared" si="544"/>
        <v/>
      </c>
      <c r="CK219" s="118"/>
      <c r="CL219" s="118" t="str">
        <f t="shared" si="545"/>
        <v/>
      </c>
      <c r="CM219" s="119"/>
      <c r="CN219" s="113"/>
      <c r="CO219" s="226"/>
      <c r="CP219" s="226"/>
      <c r="DQ219" s="241" t="s">
        <v>81</v>
      </c>
    </row>
    <row r="220" spans="1:121" s="240" customFormat="1" ht="57" customHeight="1" x14ac:dyDescent="0.25">
      <c r="A220" s="334"/>
      <c r="B220" s="335" t="s">
        <v>84</v>
      </c>
      <c r="C220" s="352" t="str">
        <f t="shared" si="546"/>
        <v>6 - LA VISITE LIBRE</v>
      </c>
      <c r="D220" s="336" t="s">
        <v>736</v>
      </c>
      <c r="E220" s="335" t="s">
        <v>78</v>
      </c>
      <c r="F220" s="313">
        <f>VLOOKUP(H220,Feuil1!A$1:B$5,2,0)</f>
        <v>0.1</v>
      </c>
      <c r="G220" s="373">
        <f t="shared" si="547"/>
        <v>1</v>
      </c>
      <c r="H220" s="374" t="s">
        <v>74</v>
      </c>
      <c r="I220" s="324">
        <v>200</v>
      </c>
      <c r="J220" s="663">
        <f>IF(I220&lt;&gt;"",MAX(J$1:J219)+1,"")</f>
        <v>191</v>
      </c>
      <c r="K220" s="426" t="s">
        <v>885</v>
      </c>
      <c r="L220" s="182">
        <v>3</v>
      </c>
      <c r="M220" s="213" t="str">
        <f>IF('RESULTAT GLOBAL'!D$24="NON","Non Mesuré","OUI")</f>
        <v>OUI</v>
      </c>
      <c r="N220" s="579" t="str">
        <f>IF('RESULTAT GLOBAL'!D$24="NON","Ce site n'est pas un parc de loisir, d'attraction, à thème ou animalier","")</f>
        <v/>
      </c>
      <c r="O220" s="199"/>
      <c r="P220" s="188" t="s">
        <v>843</v>
      </c>
      <c r="Q220" s="450" t="s">
        <v>763</v>
      </c>
      <c r="R220" s="195"/>
      <c r="S220" s="275"/>
      <c r="T220" s="116">
        <f t="shared" si="552"/>
        <v>3</v>
      </c>
      <c r="U220" s="116">
        <f t="shared" si="553"/>
        <v>1</v>
      </c>
      <c r="V220" s="116">
        <f t="shared" si="554"/>
        <v>3</v>
      </c>
      <c r="W220" s="116"/>
      <c r="X220" s="116">
        <f t="shared" si="555"/>
        <v>0</v>
      </c>
      <c r="Y220" s="116"/>
      <c r="Z220" s="116">
        <f t="shared" si="556"/>
        <v>3</v>
      </c>
      <c r="AA220" s="116"/>
      <c r="AB220" s="117"/>
      <c r="AC220" s="117"/>
      <c r="AD220" s="118">
        <f t="shared" si="522"/>
        <v>3</v>
      </c>
      <c r="AE220" s="118"/>
      <c r="AF220" s="118">
        <f t="shared" si="523"/>
        <v>0</v>
      </c>
      <c r="AG220" s="118"/>
      <c r="AH220" s="118">
        <f t="shared" si="524"/>
        <v>3</v>
      </c>
      <c r="AI220" s="119"/>
      <c r="AJ220" s="120"/>
      <c r="AK220" s="118"/>
      <c r="AL220" s="118" t="str">
        <f t="shared" si="525"/>
        <v/>
      </c>
      <c r="AM220" s="118"/>
      <c r="AN220" s="118" t="str">
        <f t="shared" si="526"/>
        <v/>
      </c>
      <c r="AO220" s="118"/>
      <c r="AP220" s="118" t="str">
        <f t="shared" si="527"/>
        <v/>
      </c>
      <c r="AQ220" s="119"/>
      <c r="AR220" s="120"/>
      <c r="AS220" s="118"/>
      <c r="AT220" s="118" t="str">
        <f t="shared" si="528"/>
        <v/>
      </c>
      <c r="AU220" s="118"/>
      <c r="AV220" s="118" t="str">
        <f t="shared" si="529"/>
        <v/>
      </c>
      <c r="AW220" s="118"/>
      <c r="AX220" s="118" t="str">
        <f t="shared" si="530"/>
        <v/>
      </c>
      <c r="AY220" s="119"/>
      <c r="AZ220" s="120"/>
      <c r="BA220" s="118"/>
      <c r="BB220" s="118" t="str">
        <f t="shared" si="531"/>
        <v/>
      </c>
      <c r="BC220" s="118"/>
      <c r="BD220" s="118" t="str">
        <f t="shared" si="532"/>
        <v/>
      </c>
      <c r="BE220" s="118"/>
      <c r="BF220" s="118" t="str">
        <f t="shared" si="533"/>
        <v/>
      </c>
      <c r="BG220" s="119"/>
      <c r="BH220" s="120"/>
      <c r="BI220" s="116"/>
      <c r="BJ220" s="118" t="str">
        <f t="shared" si="534"/>
        <v/>
      </c>
      <c r="BK220" s="118"/>
      <c r="BL220" s="118" t="str">
        <f t="shared" si="535"/>
        <v/>
      </c>
      <c r="BM220" s="118"/>
      <c r="BN220" s="118" t="str">
        <f t="shared" si="536"/>
        <v/>
      </c>
      <c r="BO220" s="119"/>
      <c r="BP220" s="120"/>
      <c r="BQ220" s="116"/>
      <c r="BR220" s="118" t="str">
        <f t="shared" si="537"/>
        <v/>
      </c>
      <c r="BS220" s="118"/>
      <c r="BT220" s="118" t="str">
        <f t="shared" si="538"/>
        <v/>
      </c>
      <c r="BU220" s="118"/>
      <c r="BV220" s="118" t="str">
        <f t="shared" si="539"/>
        <v/>
      </c>
      <c r="BW220" s="119"/>
      <c r="BX220" s="120"/>
      <c r="BY220" s="121"/>
      <c r="BZ220" s="118" t="str">
        <f t="shared" si="540"/>
        <v/>
      </c>
      <c r="CA220" s="118"/>
      <c r="CB220" s="118" t="str">
        <f t="shared" si="541"/>
        <v/>
      </c>
      <c r="CC220" s="118"/>
      <c r="CD220" s="118" t="str">
        <f t="shared" si="542"/>
        <v/>
      </c>
      <c r="CE220" s="119"/>
      <c r="CF220" s="113"/>
      <c r="CG220" s="113"/>
      <c r="CH220" s="118" t="str">
        <f t="shared" si="543"/>
        <v/>
      </c>
      <c r="CI220" s="118"/>
      <c r="CJ220" s="118" t="str">
        <f t="shared" si="544"/>
        <v/>
      </c>
      <c r="CK220" s="118"/>
      <c r="CL220" s="118" t="str">
        <f t="shared" si="545"/>
        <v/>
      </c>
      <c r="CM220" s="119"/>
      <c r="CN220" s="113"/>
      <c r="CO220" s="226"/>
      <c r="CP220" s="226"/>
      <c r="DQ220" s="241"/>
    </row>
    <row r="221" spans="1:121" s="240" customFormat="1" ht="45.75" customHeight="1" x14ac:dyDescent="0.25">
      <c r="A221" s="334"/>
      <c r="B221" s="335" t="s">
        <v>84</v>
      </c>
      <c r="C221" s="352" t="str">
        <f t="shared" si="546"/>
        <v>6 - LA VISITE LIBRE</v>
      </c>
      <c r="D221" s="336" t="s">
        <v>736</v>
      </c>
      <c r="E221" s="335" t="s">
        <v>78</v>
      </c>
      <c r="F221" s="313">
        <f>VLOOKUP(H221,Feuil1!A$1:B$5,2,0)</f>
        <v>0.1</v>
      </c>
      <c r="G221" s="373">
        <f t="shared" si="547"/>
        <v>1</v>
      </c>
      <c r="H221" s="374" t="s">
        <v>74</v>
      </c>
      <c r="I221" s="324">
        <v>200</v>
      </c>
      <c r="J221" s="663">
        <f>IF(I221&lt;&gt;"",MAX(J$1:J220)+1,"")</f>
        <v>192</v>
      </c>
      <c r="K221" s="426" t="s">
        <v>887</v>
      </c>
      <c r="L221" s="182">
        <v>3</v>
      </c>
      <c r="M221" s="213" t="str">
        <f>IF('RESULTAT GLOBAL'!D$24="NON","Non Mesuré","OUI")</f>
        <v>OUI</v>
      </c>
      <c r="N221" s="579" t="str">
        <f>IF('RESULTAT GLOBAL'!D$24="NON","Ce site n'est pas un parc de loisir, d'attraction, ou à thème ","")</f>
        <v/>
      </c>
      <c r="O221" s="199"/>
      <c r="P221" s="188" t="s">
        <v>842</v>
      </c>
      <c r="Q221" s="450" t="s">
        <v>763</v>
      </c>
      <c r="R221" s="195"/>
      <c r="S221" s="275"/>
      <c r="T221" s="116">
        <f t="shared" si="552"/>
        <v>3</v>
      </c>
      <c r="U221" s="116">
        <f t="shared" si="553"/>
        <v>1</v>
      </c>
      <c r="V221" s="116">
        <f t="shared" si="554"/>
        <v>3</v>
      </c>
      <c r="W221" s="116"/>
      <c r="X221" s="116">
        <f t="shared" si="555"/>
        <v>0</v>
      </c>
      <c r="Y221" s="116"/>
      <c r="Z221" s="116">
        <f t="shared" si="556"/>
        <v>3</v>
      </c>
      <c r="AA221" s="116"/>
      <c r="AB221" s="117"/>
      <c r="AC221" s="117"/>
      <c r="AD221" s="118">
        <f t="shared" si="522"/>
        <v>3</v>
      </c>
      <c r="AE221" s="118"/>
      <c r="AF221" s="118">
        <f t="shared" si="523"/>
        <v>0</v>
      </c>
      <c r="AG221" s="118"/>
      <c r="AH221" s="118">
        <f t="shared" si="524"/>
        <v>3</v>
      </c>
      <c r="AI221" s="119"/>
      <c r="AJ221" s="120"/>
      <c r="AK221" s="118"/>
      <c r="AL221" s="118" t="str">
        <f t="shared" si="525"/>
        <v/>
      </c>
      <c r="AM221" s="118"/>
      <c r="AN221" s="118" t="str">
        <f t="shared" si="526"/>
        <v/>
      </c>
      <c r="AO221" s="118"/>
      <c r="AP221" s="118" t="str">
        <f t="shared" si="527"/>
        <v/>
      </c>
      <c r="AQ221" s="119"/>
      <c r="AR221" s="120"/>
      <c r="AS221" s="118"/>
      <c r="AT221" s="118" t="str">
        <f t="shared" si="528"/>
        <v/>
      </c>
      <c r="AU221" s="118"/>
      <c r="AV221" s="118" t="str">
        <f t="shared" si="529"/>
        <v/>
      </c>
      <c r="AW221" s="118"/>
      <c r="AX221" s="118" t="str">
        <f t="shared" si="530"/>
        <v/>
      </c>
      <c r="AY221" s="119"/>
      <c r="AZ221" s="120"/>
      <c r="BA221" s="118"/>
      <c r="BB221" s="118" t="str">
        <f t="shared" si="531"/>
        <v/>
      </c>
      <c r="BC221" s="118"/>
      <c r="BD221" s="118" t="str">
        <f t="shared" si="532"/>
        <v/>
      </c>
      <c r="BE221" s="118"/>
      <c r="BF221" s="118" t="str">
        <f t="shared" si="533"/>
        <v/>
      </c>
      <c r="BG221" s="119"/>
      <c r="BH221" s="120"/>
      <c r="BI221" s="116"/>
      <c r="BJ221" s="118" t="str">
        <f t="shared" si="534"/>
        <v/>
      </c>
      <c r="BK221" s="118"/>
      <c r="BL221" s="118" t="str">
        <f t="shared" si="535"/>
        <v/>
      </c>
      <c r="BM221" s="118"/>
      <c r="BN221" s="118" t="str">
        <f t="shared" si="536"/>
        <v/>
      </c>
      <c r="BO221" s="119"/>
      <c r="BP221" s="120"/>
      <c r="BQ221" s="116"/>
      <c r="BR221" s="118" t="str">
        <f t="shared" si="537"/>
        <v/>
      </c>
      <c r="BS221" s="118"/>
      <c r="BT221" s="118" t="str">
        <f t="shared" si="538"/>
        <v/>
      </c>
      <c r="BU221" s="118"/>
      <c r="BV221" s="118" t="str">
        <f t="shared" si="539"/>
        <v/>
      </c>
      <c r="BW221" s="119"/>
      <c r="BX221" s="120"/>
      <c r="BY221" s="121"/>
      <c r="BZ221" s="118" t="str">
        <f t="shared" si="540"/>
        <v/>
      </c>
      <c r="CA221" s="118"/>
      <c r="CB221" s="118" t="str">
        <f t="shared" si="541"/>
        <v/>
      </c>
      <c r="CC221" s="118"/>
      <c r="CD221" s="118" t="str">
        <f t="shared" si="542"/>
        <v/>
      </c>
      <c r="CE221" s="119"/>
      <c r="CF221" s="113"/>
      <c r="CG221" s="113"/>
      <c r="CH221" s="118" t="str">
        <f t="shared" si="543"/>
        <v/>
      </c>
      <c r="CI221" s="118"/>
      <c r="CJ221" s="118" t="str">
        <f t="shared" si="544"/>
        <v/>
      </c>
      <c r="CK221" s="118"/>
      <c r="CL221" s="118" t="str">
        <f t="shared" si="545"/>
        <v/>
      </c>
      <c r="CM221" s="119"/>
      <c r="CN221" s="113"/>
      <c r="CO221" s="226"/>
      <c r="CP221" s="226"/>
      <c r="DQ221" s="241"/>
    </row>
    <row r="222" spans="1:121" s="240" customFormat="1" ht="45.75" customHeight="1" x14ac:dyDescent="0.25">
      <c r="A222" s="334">
        <v>32</v>
      </c>
      <c r="B222" s="335" t="s">
        <v>72</v>
      </c>
      <c r="C222" s="352" t="str">
        <f t="shared" si="546"/>
        <v>6 - LA VISITE LIBRE</v>
      </c>
      <c r="D222" s="336" t="s">
        <v>736</v>
      </c>
      <c r="E222" s="335" t="s">
        <v>78</v>
      </c>
      <c r="F222" s="313">
        <f>VLOOKUP(H222,Feuil1!A$1:B$5,2,0)</f>
        <v>0.25</v>
      </c>
      <c r="G222" s="373">
        <f t="shared" si="547"/>
        <v>3</v>
      </c>
      <c r="H222" s="374" t="s">
        <v>154</v>
      </c>
      <c r="I222" s="324">
        <v>200</v>
      </c>
      <c r="J222" s="663">
        <f>IF(I222&lt;&gt;"",MAX(J$1:J221)+1,"")</f>
        <v>193</v>
      </c>
      <c r="K222" s="658" t="s">
        <v>888</v>
      </c>
      <c r="L222" s="592">
        <v>3</v>
      </c>
      <c r="M222" s="675" t="str">
        <f>IF('RESULTAT GLOBAL'!D24="NON","Non Mesuré","Très Satisfaisant")</f>
        <v>Très Satisfaisant</v>
      </c>
      <c r="N222" s="579" t="str">
        <f>IF('RESULTAT GLOBAL'!D$24="NON","Ce site n'est pas un parc de loisir, d'attraction, ou à thème ","")</f>
        <v/>
      </c>
      <c r="O222" s="696" t="str">
        <f t="shared" ref="O222" si="557">IF(ISERROR(SEARCH("Pas de NM possible",P222)),"","oui")</f>
        <v/>
      </c>
      <c r="P222" s="591" t="s">
        <v>883</v>
      </c>
      <c r="Q222" s="447" t="s">
        <v>763</v>
      </c>
      <c r="R222" s="195"/>
      <c r="S222" s="275"/>
      <c r="T222" s="263">
        <f t="shared" si="552"/>
        <v>3</v>
      </c>
      <c r="U222" s="116">
        <f t="shared" ref="U222:U223" si="558">IF(M222="Très Satisfaisant",1,IF(M222="Satisfaisant",0.75,IF(M222="Insatisfaisant",0.25,IF(M222="Très Insatisfaisant",0,IF(M222="Non Mesuré","",0)))))</f>
        <v>1</v>
      </c>
      <c r="V222" s="116">
        <f t="shared" si="554"/>
        <v>3</v>
      </c>
      <c r="W222" s="116"/>
      <c r="X222" s="116">
        <f t="shared" si="555"/>
        <v>0</v>
      </c>
      <c r="Y222" s="116"/>
      <c r="Z222" s="116">
        <f t="shared" si="556"/>
        <v>3</v>
      </c>
      <c r="AA222" s="116"/>
      <c r="AB222" s="117"/>
      <c r="AC222" s="117"/>
      <c r="AD222" s="118" t="str">
        <f t="shared" si="522"/>
        <v/>
      </c>
      <c r="AE222" s="118"/>
      <c r="AF222" s="118" t="str">
        <f t="shared" si="523"/>
        <v/>
      </c>
      <c r="AG222" s="118"/>
      <c r="AH222" s="118" t="str">
        <f t="shared" si="524"/>
        <v/>
      </c>
      <c r="AI222" s="119"/>
      <c r="AJ222" s="120"/>
      <c r="AK222" s="118"/>
      <c r="AL222" s="118" t="str">
        <f t="shared" si="525"/>
        <v/>
      </c>
      <c r="AM222" s="118"/>
      <c r="AN222" s="118" t="str">
        <f t="shared" si="526"/>
        <v/>
      </c>
      <c r="AO222" s="118"/>
      <c r="AP222" s="118" t="str">
        <f t="shared" si="527"/>
        <v/>
      </c>
      <c r="AQ222" s="119"/>
      <c r="AR222" s="120"/>
      <c r="AS222" s="118"/>
      <c r="AT222" s="118">
        <f t="shared" si="528"/>
        <v>3</v>
      </c>
      <c r="AU222" s="118"/>
      <c r="AV222" s="118">
        <f t="shared" si="529"/>
        <v>0</v>
      </c>
      <c r="AW222" s="118"/>
      <c r="AX222" s="118">
        <f t="shared" si="530"/>
        <v>3</v>
      </c>
      <c r="AY222" s="119"/>
      <c r="AZ222" s="120"/>
      <c r="BA222" s="118"/>
      <c r="BB222" s="118" t="str">
        <f t="shared" si="531"/>
        <v/>
      </c>
      <c r="BC222" s="118"/>
      <c r="BD222" s="118" t="str">
        <f t="shared" si="532"/>
        <v/>
      </c>
      <c r="BE222" s="118"/>
      <c r="BF222" s="118" t="str">
        <f t="shared" si="533"/>
        <v/>
      </c>
      <c r="BG222" s="119"/>
      <c r="BH222" s="120"/>
      <c r="BI222" s="116"/>
      <c r="BJ222" s="118" t="str">
        <f t="shared" si="534"/>
        <v/>
      </c>
      <c r="BK222" s="118"/>
      <c r="BL222" s="118" t="str">
        <f t="shared" si="535"/>
        <v/>
      </c>
      <c r="BM222" s="118"/>
      <c r="BN222" s="118" t="str">
        <f t="shared" si="536"/>
        <v/>
      </c>
      <c r="BO222" s="119"/>
      <c r="BP222" s="120"/>
      <c r="BQ222" s="116"/>
      <c r="BR222" s="118" t="str">
        <f t="shared" si="537"/>
        <v/>
      </c>
      <c r="BS222" s="118"/>
      <c r="BT222" s="118" t="str">
        <f t="shared" si="538"/>
        <v/>
      </c>
      <c r="BU222" s="118"/>
      <c r="BV222" s="118" t="str">
        <f t="shared" si="539"/>
        <v/>
      </c>
      <c r="BW222" s="119"/>
      <c r="BX222" s="120"/>
      <c r="BY222" s="121"/>
      <c r="BZ222" s="118">
        <f t="shared" si="540"/>
        <v>3</v>
      </c>
      <c r="CA222" s="118"/>
      <c r="CB222" s="118">
        <f t="shared" si="541"/>
        <v>0</v>
      </c>
      <c r="CC222" s="118"/>
      <c r="CD222" s="118">
        <f t="shared" si="542"/>
        <v>3</v>
      </c>
      <c r="CE222" s="119"/>
      <c r="CF222" s="113"/>
      <c r="CG222" s="113"/>
      <c r="CH222" s="118" t="str">
        <f t="shared" si="543"/>
        <v/>
      </c>
      <c r="CI222" s="118"/>
      <c r="CJ222" s="118" t="str">
        <f t="shared" si="544"/>
        <v/>
      </c>
      <c r="CK222" s="118"/>
      <c r="CL222" s="118" t="str">
        <f t="shared" si="545"/>
        <v/>
      </c>
      <c r="CM222" s="119"/>
      <c r="CN222" s="113"/>
      <c r="CO222" s="226"/>
      <c r="CP222" s="226"/>
      <c r="DQ222" s="241" t="s">
        <v>81</v>
      </c>
    </row>
    <row r="223" spans="1:121" s="240" customFormat="1" ht="42.75" customHeight="1" x14ac:dyDescent="0.25">
      <c r="A223" s="334">
        <v>31</v>
      </c>
      <c r="B223" s="335" t="s">
        <v>72</v>
      </c>
      <c r="C223" s="352" t="str">
        <f t="shared" si="546"/>
        <v>6 - LA VISITE LIBRE</v>
      </c>
      <c r="D223" s="336" t="s">
        <v>736</v>
      </c>
      <c r="E223" s="335" t="s">
        <v>78</v>
      </c>
      <c r="F223" s="313">
        <f>VLOOKUP(H223,Feuil1!A$1:B$5,2,0)</f>
        <v>0.25</v>
      </c>
      <c r="G223" s="373">
        <f t="shared" si="547"/>
        <v>3</v>
      </c>
      <c r="H223" s="374" t="s">
        <v>154</v>
      </c>
      <c r="I223" s="324">
        <v>200</v>
      </c>
      <c r="J223" s="663">
        <f>IF(I223&lt;&gt;"",MAX(J$1:J222)+1,"")</f>
        <v>194</v>
      </c>
      <c r="K223" s="602" t="s">
        <v>889</v>
      </c>
      <c r="L223" s="698">
        <v>3</v>
      </c>
      <c r="M223" s="699" t="str">
        <f>IF('RESULTAT GLOBAL'!D24="NON","Non Mesuré","Très Satisfaisant")</f>
        <v>Très Satisfaisant</v>
      </c>
      <c r="N223" s="579" t="str">
        <f>IF('RESULTAT GLOBAL'!D$24="NON","Ce site n'est pas un parc de loisir, d'attraction, ou à thème ","")</f>
        <v/>
      </c>
      <c r="O223" s="700" t="str">
        <f t="shared" ref="O223" si="559">IF(ISERROR(SEARCH("Pas de NM possible",P223)),"","oui")</f>
        <v/>
      </c>
      <c r="P223" s="701" t="s">
        <v>894</v>
      </c>
      <c r="Q223" s="687" t="s">
        <v>763</v>
      </c>
      <c r="R223" s="195"/>
      <c r="S223" s="275"/>
      <c r="T223" s="263">
        <f t="shared" si="552"/>
        <v>3</v>
      </c>
      <c r="U223" s="116">
        <f t="shared" si="558"/>
        <v>1</v>
      </c>
      <c r="V223" s="116">
        <f t="shared" si="554"/>
        <v>3</v>
      </c>
      <c r="W223" s="116"/>
      <c r="X223" s="116">
        <f t="shared" si="555"/>
        <v>0</v>
      </c>
      <c r="Y223" s="116"/>
      <c r="Z223" s="116">
        <f t="shared" si="556"/>
        <v>3</v>
      </c>
      <c r="AA223" s="116"/>
      <c r="AB223" s="117"/>
      <c r="AC223" s="117"/>
      <c r="AD223" s="118" t="str">
        <f t="shared" si="522"/>
        <v/>
      </c>
      <c r="AE223" s="118"/>
      <c r="AF223" s="118" t="str">
        <f t="shared" si="523"/>
        <v/>
      </c>
      <c r="AG223" s="118"/>
      <c r="AH223" s="118" t="str">
        <f t="shared" si="524"/>
        <v/>
      </c>
      <c r="AI223" s="119"/>
      <c r="AJ223" s="120"/>
      <c r="AK223" s="118"/>
      <c r="AL223" s="118" t="str">
        <f t="shared" si="525"/>
        <v/>
      </c>
      <c r="AM223" s="118"/>
      <c r="AN223" s="118" t="str">
        <f t="shared" si="526"/>
        <v/>
      </c>
      <c r="AO223" s="118"/>
      <c r="AP223" s="118" t="str">
        <f t="shared" si="527"/>
        <v/>
      </c>
      <c r="AQ223" s="119"/>
      <c r="AR223" s="120"/>
      <c r="AS223" s="118"/>
      <c r="AT223" s="118">
        <f t="shared" si="528"/>
        <v>3</v>
      </c>
      <c r="AU223" s="118"/>
      <c r="AV223" s="118">
        <f t="shared" si="529"/>
        <v>0</v>
      </c>
      <c r="AW223" s="118"/>
      <c r="AX223" s="118">
        <f t="shared" si="530"/>
        <v>3</v>
      </c>
      <c r="AY223" s="119"/>
      <c r="AZ223" s="120"/>
      <c r="BA223" s="118"/>
      <c r="BB223" s="118" t="str">
        <f t="shared" si="531"/>
        <v/>
      </c>
      <c r="BC223" s="118"/>
      <c r="BD223" s="118" t="str">
        <f t="shared" si="532"/>
        <v/>
      </c>
      <c r="BE223" s="118"/>
      <c r="BF223" s="118" t="str">
        <f t="shared" si="533"/>
        <v/>
      </c>
      <c r="BG223" s="119"/>
      <c r="BH223" s="120"/>
      <c r="BI223" s="116"/>
      <c r="BJ223" s="118" t="str">
        <f t="shared" si="534"/>
        <v/>
      </c>
      <c r="BK223" s="118"/>
      <c r="BL223" s="118" t="str">
        <f t="shared" si="535"/>
        <v/>
      </c>
      <c r="BM223" s="118"/>
      <c r="BN223" s="118" t="str">
        <f t="shared" si="536"/>
        <v/>
      </c>
      <c r="BO223" s="119"/>
      <c r="BP223" s="120"/>
      <c r="BQ223" s="116"/>
      <c r="BR223" s="118">
        <f t="shared" si="537"/>
        <v>3</v>
      </c>
      <c r="BS223" s="118"/>
      <c r="BT223" s="118">
        <f t="shared" si="538"/>
        <v>0</v>
      </c>
      <c r="BU223" s="118"/>
      <c r="BV223" s="118">
        <f t="shared" si="539"/>
        <v>3</v>
      </c>
      <c r="BW223" s="119"/>
      <c r="BX223" s="120"/>
      <c r="BY223" s="121"/>
      <c r="BZ223" s="118" t="str">
        <f t="shared" si="540"/>
        <v/>
      </c>
      <c r="CA223" s="118"/>
      <c r="CB223" s="118" t="str">
        <f t="shared" si="541"/>
        <v/>
      </c>
      <c r="CC223" s="118"/>
      <c r="CD223" s="118" t="str">
        <f t="shared" si="542"/>
        <v/>
      </c>
      <c r="CE223" s="119"/>
      <c r="CF223" s="113"/>
      <c r="CG223" s="113"/>
      <c r="CH223" s="118" t="str">
        <f t="shared" si="543"/>
        <v/>
      </c>
      <c r="CI223" s="118"/>
      <c r="CJ223" s="118" t="str">
        <f t="shared" si="544"/>
        <v/>
      </c>
      <c r="CK223" s="118"/>
      <c r="CL223" s="118" t="str">
        <f t="shared" si="545"/>
        <v/>
      </c>
      <c r="CM223" s="119"/>
      <c r="CN223" s="113"/>
      <c r="CO223" s="226"/>
      <c r="CP223" s="226"/>
      <c r="DQ223" s="241" t="s">
        <v>81</v>
      </c>
    </row>
    <row r="224" spans="1:121" s="113" customFormat="1" ht="57" customHeight="1" x14ac:dyDescent="0.25">
      <c r="A224" s="312"/>
      <c r="B224" s="313" t="s">
        <v>72</v>
      </c>
      <c r="C224" s="352" t="str">
        <f>$K$154</f>
        <v>6 - LA VISITE LIBRE</v>
      </c>
      <c r="D224" s="351" t="s">
        <v>244</v>
      </c>
      <c r="E224" s="313"/>
      <c r="F224" s="313">
        <f>VLOOKUP(H224,Feuil1!A$1:B$5,2,0)</f>
        <v>0.2</v>
      </c>
      <c r="G224" s="373">
        <f>IF(H224="Information et Communication",1,IF(H224="Savoir-faire Savoir-être",2,IF(H224="Confort et hygiène",3,IF(H224="Qualité de la prestation",5,IF(H224="Développement Durable",4)))))</f>
        <v>5</v>
      </c>
      <c r="H224" s="374" t="s">
        <v>157</v>
      </c>
      <c r="I224" s="324">
        <v>26</v>
      </c>
      <c r="J224" s="663">
        <f>IF(I224&lt;&gt;"",MAX(J$1:J223)+1,"")</f>
        <v>195</v>
      </c>
      <c r="K224" s="603" t="s">
        <v>890</v>
      </c>
      <c r="L224" s="671">
        <v>3</v>
      </c>
      <c r="M224" s="672" t="str">
        <f>IF('RESULTAT GLOBAL'!D$24="NON","Non Mesuré","OUI")</f>
        <v>OUI</v>
      </c>
      <c r="N224" s="579" t="str">
        <f>IF('RESULTAT GLOBAL'!D$24="NON","Ce site n'est pas un parc de loisir, d'attraction, ou à thème ","")</f>
        <v/>
      </c>
      <c r="O224" s="657" t="str">
        <f>IF(ISERROR(SEARCH("Pas de NM possible",P224)),"","oui")</f>
        <v/>
      </c>
      <c r="P224" s="701" t="s">
        <v>834</v>
      </c>
      <c r="Q224" s="686" t="s">
        <v>763</v>
      </c>
      <c r="R224" s="115"/>
      <c r="S224" s="145"/>
      <c r="T224" s="116">
        <f t="shared" ref="T224:T227" si="560">L224</f>
        <v>3</v>
      </c>
      <c r="U224" s="116">
        <f t="shared" ref="U224:U227" si="561">IF(M224="OUI",1,IF(M224="NON",0,IF(M224="Non Mesuré","",0)))</f>
        <v>1</v>
      </c>
      <c r="V224" s="116">
        <f t="shared" ref="V224:V227" si="562">IF(M224&lt;&gt;"Non Mesuré",T224*U224,"")</f>
        <v>3</v>
      </c>
      <c r="W224" s="116"/>
      <c r="X224" s="116">
        <f t="shared" ref="X224:X227" si="563">IF(M224="Non Mesuré",T224,0)</f>
        <v>0</v>
      </c>
      <c r="Y224" s="116"/>
      <c r="Z224" s="116">
        <f t="shared" ref="Z224:Z227" si="564">T224-X224</f>
        <v>3</v>
      </c>
      <c r="AA224" s="116"/>
      <c r="AB224" s="117"/>
      <c r="AC224" s="117"/>
      <c r="AD224" s="118" t="str">
        <f t="shared" ref="AD224:AD227" si="565">IF(G224=1,V224,"")</f>
        <v/>
      </c>
      <c r="AE224" s="118"/>
      <c r="AF224" s="118" t="str">
        <f t="shared" ref="AF224:AF227" si="566">IF(G224=1,X224,"")</f>
        <v/>
      </c>
      <c r="AG224" s="118"/>
      <c r="AH224" s="118" t="str">
        <f t="shared" ref="AH224:AH227" si="567">IF(G224=1,Z224,"")</f>
        <v/>
      </c>
      <c r="AI224" s="119"/>
      <c r="AJ224" s="120"/>
      <c r="AK224" s="118"/>
      <c r="AL224" s="118" t="str">
        <f t="shared" ref="AL224:AL227" si="568">IF(G224=2,V224,"")</f>
        <v/>
      </c>
      <c r="AM224" s="118"/>
      <c r="AN224" s="118" t="str">
        <f t="shared" ref="AN224:AN227" si="569">IF(G224=2,X224,"")</f>
        <v/>
      </c>
      <c r="AO224" s="118"/>
      <c r="AP224" s="118" t="str">
        <f t="shared" ref="AP224:AP227" si="570">IF(G224=2,Z224,"")</f>
        <v/>
      </c>
      <c r="AQ224" s="119"/>
      <c r="AR224" s="120"/>
      <c r="AS224" s="118"/>
      <c r="AT224" s="118" t="str">
        <f t="shared" ref="AT224:AT227" si="571">IF(G224=3,V224,"")</f>
        <v/>
      </c>
      <c r="AU224" s="118"/>
      <c r="AV224" s="118" t="str">
        <f t="shared" ref="AV224:AV227" si="572">IF(G224=3,X224,"")</f>
        <v/>
      </c>
      <c r="AW224" s="118"/>
      <c r="AX224" s="118" t="str">
        <f t="shared" ref="AX224:AX227" si="573">IF(G224=3,Z224,"")</f>
        <v/>
      </c>
      <c r="AY224" s="119"/>
      <c r="AZ224" s="120"/>
      <c r="BA224" s="118"/>
      <c r="BB224" s="118" t="str">
        <f t="shared" ref="BB224:BB227" si="574">IF(G224=4,V224,"")</f>
        <v/>
      </c>
      <c r="BC224" s="118"/>
      <c r="BD224" s="118" t="str">
        <f t="shared" ref="BD224:BD227" si="575">IF(G224=4,X224,"")</f>
        <v/>
      </c>
      <c r="BE224" s="118"/>
      <c r="BF224" s="118" t="str">
        <f t="shared" ref="BF224:BF227" si="576">IF(G224=4,Z224,"")</f>
        <v/>
      </c>
      <c r="BG224" s="119"/>
      <c r="BH224" s="120"/>
      <c r="BI224" s="116"/>
      <c r="BJ224" s="118">
        <f t="shared" ref="BJ224:BJ227" si="577">IF(G224=5,V224,"")</f>
        <v>3</v>
      </c>
      <c r="BK224" s="118"/>
      <c r="BL224" s="118">
        <f t="shared" ref="BL224:BL227" si="578">IF(G224=5,X224,"")</f>
        <v>0</v>
      </c>
      <c r="BM224" s="118"/>
      <c r="BN224" s="118">
        <f t="shared" ref="BN224:BN227" si="579">IF(G224=5,Z224,"")</f>
        <v>3</v>
      </c>
      <c r="BO224" s="119"/>
      <c r="BP224" s="120"/>
      <c r="BQ224" s="116"/>
      <c r="BR224" s="118" t="str">
        <f t="shared" ref="BR224:BR227" si="580">IF(A224=31,V224,"")</f>
        <v/>
      </c>
      <c r="BS224" s="118"/>
      <c r="BT224" s="118" t="str">
        <f t="shared" ref="BT224:BT227" si="581">IF(A224=31,X224,"")</f>
        <v/>
      </c>
      <c r="BU224" s="118"/>
      <c r="BV224" s="118" t="str">
        <f t="shared" ref="BV224:BV227" si="582">IF(A224=31,Z224,"")</f>
        <v/>
      </c>
      <c r="BW224" s="119"/>
      <c r="BX224" s="120"/>
      <c r="BY224" s="121"/>
      <c r="BZ224" s="118" t="str">
        <f t="shared" ref="BZ224:BZ227" si="583">IF(A224=32,V224,"")</f>
        <v/>
      </c>
      <c r="CA224" s="118"/>
      <c r="CB224" s="118" t="str">
        <f t="shared" ref="CB224:CB227" si="584">IF(A224=32,X224,"")</f>
        <v/>
      </c>
      <c r="CC224" s="118"/>
      <c r="CD224" s="118" t="str">
        <f t="shared" ref="CD224:CD227" si="585">IF(A224=32,Z224,"")</f>
        <v/>
      </c>
      <c r="CE224" s="119"/>
      <c r="CH224" s="118" t="str">
        <f t="shared" ref="CH224:CH227" si="586">IF(A224=33,V224,"")</f>
        <v/>
      </c>
      <c r="CI224" s="118"/>
      <c r="CJ224" s="118" t="str">
        <f t="shared" ref="CJ224:CJ227" si="587">IF(A224=33,X224,"")</f>
        <v/>
      </c>
      <c r="CK224" s="118"/>
      <c r="CL224" s="118" t="str">
        <f t="shared" ref="CL224:CL227" si="588">IF(A224=33,Z224,"")</f>
        <v/>
      </c>
      <c r="CM224" s="119"/>
      <c r="DQ224" s="134">
        <f>IF(I224&lt;&gt;"",MAX(J$1:J366)+1,"")</f>
        <v>319</v>
      </c>
    </row>
    <row r="225" spans="1:121" s="113" customFormat="1" ht="66" customHeight="1" x14ac:dyDescent="0.25">
      <c r="A225" s="312"/>
      <c r="B225" s="313" t="s">
        <v>72</v>
      </c>
      <c r="C225" s="352" t="str">
        <f>$K$154</f>
        <v>6 - LA VISITE LIBRE</v>
      </c>
      <c r="D225" s="351" t="s">
        <v>244</v>
      </c>
      <c r="E225" s="313"/>
      <c r="F225" s="313">
        <f>VLOOKUP(H225,Feuil1!A$1:B$5,2,0)</f>
        <v>0.2</v>
      </c>
      <c r="G225" s="373">
        <f>IF(H225="Information et Communication",1,IF(H225="Savoir-faire Savoir-être",2,IF(H225="Confort et hygiène",3,IF(H225="Qualité de la prestation",5,IF(H225="Développement Durable",4)))))</f>
        <v>5</v>
      </c>
      <c r="H225" s="374" t="s">
        <v>157</v>
      </c>
      <c r="I225" s="324">
        <v>26</v>
      </c>
      <c r="J225" s="663">
        <f>IF(I225&lt;&gt;"",MAX(J$1:J224)+1,"")</f>
        <v>196</v>
      </c>
      <c r="K225" s="426" t="s">
        <v>891</v>
      </c>
      <c r="L225" s="182">
        <v>3</v>
      </c>
      <c r="M225" s="213" t="str">
        <f>IF('RESULTAT GLOBAL'!D$24="NON","Non Mesuré","OUI")</f>
        <v>OUI</v>
      </c>
      <c r="N225" s="579" t="str">
        <f>IF('RESULTAT GLOBAL'!D$24="NON","Ce site n'est pas un parc animalier","")</f>
        <v/>
      </c>
      <c r="O225" s="599" t="str">
        <f>IF(ISERROR(SEARCH("Pas de NM possible",P225)),"","oui")</f>
        <v/>
      </c>
      <c r="P225" s="701" t="s">
        <v>834</v>
      </c>
      <c r="Q225" s="686" t="s">
        <v>763</v>
      </c>
      <c r="R225" s="115"/>
      <c r="S225" s="145"/>
      <c r="T225" s="116">
        <f t="shared" ref="T225" si="589">L225</f>
        <v>3</v>
      </c>
      <c r="U225" s="116">
        <f t="shared" ref="U225" si="590">IF(M225="OUI",1,IF(M225="NON",0,IF(M225="Non Mesuré","",0)))</f>
        <v>1</v>
      </c>
      <c r="V225" s="116">
        <f t="shared" ref="V225" si="591">IF(M225&lt;&gt;"Non Mesuré",T225*U225,"")</f>
        <v>3</v>
      </c>
      <c r="W225" s="116"/>
      <c r="X225" s="116">
        <f t="shared" ref="X225" si="592">IF(M225="Non Mesuré",T225,0)</f>
        <v>0</v>
      </c>
      <c r="Y225" s="116"/>
      <c r="Z225" s="116">
        <f t="shared" ref="Z225" si="593">T225-X225</f>
        <v>3</v>
      </c>
      <c r="AA225" s="116"/>
      <c r="AB225" s="117"/>
      <c r="AC225" s="117"/>
      <c r="AD225" s="118" t="str">
        <f t="shared" ref="AD225" si="594">IF(G225=1,V225,"")</f>
        <v/>
      </c>
      <c r="AE225" s="118"/>
      <c r="AF225" s="118" t="str">
        <f t="shared" ref="AF225" si="595">IF(G225=1,X225,"")</f>
        <v/>
      </c>
      <c r="AG225" s="118"/>
      <c r="AH225" s="118" t="str">
        <f t="shared" ref="AH225" si="596">IF(G225=1,Z225,"")</f>
        <v/>
      </c>
      <c r="AI225" s="119"/>
      <c r="AJ225" s="120"/>
      <c r="AK225" s="118"/>
      <c r="AL225" s="118" t="str">
        <f t="shared" ref="AL225" si="597">IF(G225=2,V225,"")</f>
        <v/>
      </c>
      <c r="AM225" s="118"/>
      <c r="AN225" s="118" t="str">
        <f t="shared" ref="AN225" si="598">IF(G225=2,X225,"")</f>
        <v/>
      </c>
      <c r="AO225" s="118"/>
      <c r="AP225" s="118" t="str">
        <f t="shared" ref="AP225" si="599">IF(G225=2,Z225,"")</f>
        <v/>
      </c>
      <c r="AQ225" s="119"/>
      <c r="AR225" s="120"/>
      <c r="AS225" s="118"/>
      <c r="AT225" s="118" t="str">
        <f t="shared" ref="AT225" si="600">IF(G225=3,V225,"")</f>
        <v/>
      </c>
      <c r="AU225" s="118"/>
      <c r="AV225" s="118" t="str">
        <f t="shared" ref="AV225" si="601">IF(G225=3,X225,"")</f>
        <v/>
      </c>
      <c r="AW225" s="118"/>
      <c r="AX225" s="118" t="str">
        <f t="shared" ref="AX225" si="602">IF(G225=3,Z225,"")</f>
        <v/>
      </c>
      <c r="AY225" s="119"/>
      <c r="AZ225" s="120"/>
      <c r="BA225" s="118"/>
      <c r="BB225" s="118" t="str">
        <f t="shared" ref="BB225" si="603">IF(G225=4,V225,"")</f>
        <v/>
      </c>
      <c r="BC225" s="118"/>
      <c r="BD225" s="118" t="str">
        <f t="shared" ref="BD225" si="604">IF(G225=4,X225,"")</f>
        <v/>
      </c>
      <c r="BE225" s="118"/>
      <c r="BF225" s="118" t="str">
        <f t="shared" ref="BF225" si="605">IF(G225=4,Z225,"")</f>
        <v/>
      </c>
      <c r="BG225" s="119"/>
      <c r="BH225" s="120"/>
      <c r="BI225" s="116"/>
      <c r="BJ225" s="118">
        <f t="shared" ref="BJ225" si="606">IF(G225=5,V225,"")</f>
        <v>3</v>
      </c>
      <c r="BK225" s="118"/>
      <c r="BL225" s="118">
        <f t="shared" ref="BL225" si="607">IF(G225=5,X225,"")</f>
        <v>0</v>
      </c>
      <c r="BM225" s="118"/>
      <c r="BN225" s="118">
        <f t="shared" ref="BN225" si="608">IF(G225=5,Z225,"")</f>
        <v>3</v>
      </c>
      <c r="BO225" s="119"/>
      <c r="BP225" s="120"/>
      <c r="BQ225" s="116"/>
      <c r="BR225" s="118" t="str">
        <f t="shared" ref="BR225" si="609">IF(A225=31,V225,"")</f>
        <v/>
      </c>
      <c r="BS225" s="118"/>
      <c r="BT225" s="118" t="str">
        <f t="shared" ref="BT225" si="610">IF(A225=31,X225,"")</f>
        <v/>
      </c>
      <c r="BU225" s="118"/>
      <c r="BV225" s="118" t="str">
        <f t="shared" ref="BV225" si="611">IF(A225=31,Z225,"")</f>
        <v/>
      </c>
      <c r="BW225" s="119"/>
      <c r="BX225" s="120"/>
      <c r="BY225" s="121"/>
      <c r="BZ225" s="118" t="str">
        <f t="shared" ref="BZ225" si="612">IF(A225=32,V225,"")</f>
        <v/>
      </c>
      <c r="CA225" s="118"/>
      <c r="CB225" s="118" t="str">
        <f t="shared" ref="CB225" si="613">IF(A225=32,X225,"")</f>
        <v/>
      </c>
      <c r="CC225" s="118"/>
      <c r="CD225" s="118" t="str">
        <f t="shared" ref="CD225" si="614">IF(A225=32,Z225,"")</f>
        <v/>
      </c>
      <c r="CE225" s="119"/>
      <c r="CH225" s="118" t="str">
        <f t="shared" ref="CH225" si="615">IF(A225=33,V225,"")</f>
        <v/>
      </c>
      <c r="CI225" s="118"/>
      <c r="CJ225" s="118" t="str">
        <f t="shared" ref="CJ225" si="616">IF(A225=33,X225,"")</f>
        <v/>
      </c>
      <c r="CK225" s="118"/>
      <c r="CL225" s="118" t="str">
        <f t="shared" ref="CL225" si="617">IF(A225=33,Z225,"")</f>
        <v/>
      </c>
      <c r="CM225" s="119"/>
      <c r="DQ225" s="134">
        <f>IF(I225&lt;&gt;"",MAX(J$1:J367)+1,"")</f>
        <v>319</v>
      </c>
    </row>
    <row r="226" spans="1:121" s="113" customFormat="1" ht="44.25" customHeight="1" x14ac:dyDescent="0.25">
      <c r="A226" s="312"/>
      <c r="B226" s="313" t="s">
        <v>72</v>
      </c>
      <c r="C226" s="352" t="str">
        <f>$K$154</f>
        <v>6 - LA VISITE LIBRE</v>
      </c>
      <c r="D226" s="351" t="s">
        <v>244</v>
      </c>
      <c r="E226" s="313"/>
      <c r="F226" s="313">
        <f>VLOOKUP(H226,Feuil1!A$1:B$5,2,0)</f>
        <v>0.2</v>
      </c>
      <c r="G226" s="373">
        <f>IF(H226="Information et Communication",1,IF(H226="Savoir-faire Savoir-être",2,IF(H226="Confort et hygiène",3,IF(H226="Qualité de la prestation",5,IF(H226="Développement Durable",4)))))</f>
        <v>5</v>
      </c>
      <c r="H226" s="374" t="s">
        <v>157</v>
      </c>
      <c r="I226" s="324">
        <v>26</v>
      </c>
      <c r="J226" s="663">
        <f>IF(I226&lt;&gt;"",MAX(J$1:J225)+1,"")</f>
        <v>197</v>
      </c>
      <c r="K226" s="426" t="s">
        <v>892</v>
      </c>
      <c r="L226" s="182">
        <v>3</v>
      </c>
      <c r="M226" s="213" t="str">
        <f>IF('RESULTAT GLOBAL'!D$24="NON","Non Mesuré","OUI")</f>
        <v>OUI</v>
      </c>
      <c r="N226" s="579" t="str">
        <f>IF('RESULTAT GLOBAL'!D$24="NON","Ce site n'est pas un parc animalier","")</f>
        <v/>
      </c>
      <c r="O226" s="599" t="str">
        <f>IF(ISERROR(SEARCH("Pas de NM possible",P226)),"","oui")</f>
        <v/>
      </c>
      <c r="P226" s="701" t="s">
        <v>842</v>
      </c>
      <c r="Q226" s="686" t="s">
        <v>763</v>
      </c>
      <c r="R226" s="115"/>
      <c r="S226" s="145"/>
      <c r="T226" s="116">
        <f t="shared" ref="T226" si="618">L226</f>
        <v>3</v>
      </c>
      <c r="U226" s="116">
        <f t="shared" ref="U226" si="619">IF(M226="OUI",1,IF(M226="NON",0,IF(M226="Non Mesuré","",0)))</f>
        <v>1</v>
      </c>
      <c r="V226" s="116">
        <f t="shared" ref="V226" si="620">IF(M226&lt;&gt;"Non Mesuré",T226*U226,"")</f>
        <v>3</v>
      </c>
      <c r="W226" s="116"/>
      <c r="X226" s="116">
        <f t="shared" ref="X226" si="621">IF(M226="Non Mesuré",T226,0)</f>
        <v>0</v>
      </c>
      <c r="Y226" s="116"/>
      <c r="Z226" s="116">
        <f t="shared" ref="Z226" si="622">T226-X226</f>
        <v>3</v>
      </c>
      <c r="AA226" s="116"/>
      <c r="AB226" s="117"/>
      <c r="AC226" s="117"/>
      <c r="AD226" s="118" t="str">
        <f t="shared" ref="AD226" si="623">IF(G226=1,V226,"")</f>
        <v/>
      </c>
      <c r="AE226" s="118"/>
      <c r="AF226" s="118" t="str">
        <f t="shared" ref="AF226" si="624">IF(G226=1,X226,"")</f>
        <v/>
      </c>
      <c r="AG226" s="118"/>
      <c r="AH226" s="118" t="str">
        <f t="shared" ref="AH226" si="625">IF(G226=1,Z226,"")</f>
        <v/>
      </c>
      <c r="AI226" s="119"/>
      <c r="AJ226" s="120"/>
      <c r="AK226" s="118"/>
      <c r="AL226" s="118" t="str">
        <f t="shared" ref="AL226" si="626">IF(G226=2,V226,"")</f>
        <v/>
      </c>
      <c r="AM226" s="118"/>
      <c r="AN226" s="118" t="str">
        <f t="shared" ref="AN226" si="627">IF(G226=2,X226,"")</f>
        <v/>
      </c>
      <c r="AO226" s="118"/>
      <c r="AP226" s="118" t="str">
        <f t="shared" ref="AP226" si="628">IF(G226=2,Z226,"")</f>
        <v/>
      </c>
      <c r="AQ226" s="119"/>
      <c r="AR226" s="120"/>
      <c r="AS226" s="118"/>
      <c r="AT226" s="118" t="str">
        <f t="shared" ref="AT226" si="629">IF(G226=3,V226,"")</f>
        <v/>
      </c>
      <c r="AU226" s="118"/>
      <c r="AV226" s="118" t="str">
        <f t="shared" ref="AV226" si="630">IF(G226=3,X226,"")</f>
        <v/>
      </c>
      <c r="AW226" s="118"/>
      <c r="AX226" s="118" t="str">
        <f t="shared" ref="AX226" si="631">IF(G226=3,Z226,"")</f>
        <v/>
      </c>
      <c r="AY226" s="119"/>
      <c r="AZ226" s="120"/>
      <c r="BA226" s="118"/>
      <c r="BB226" s="118" t="str">
        <f t="shared" ref="BB226" si="632">IF(G226=4,V226,"")</f>
        <v/>
      </c>
      <c r="BC226" s="118"/>
      <c r="BD226" s="118" t="str">
        <f t="shared" ref="BD226" si="633">IF(G226=4,X226,"")</f>
        <v/>
      </c>
      <c r="BE226" s="118"/>
      <c r="BF226" s="118" t="str">
        <f t="shared" ref="BF226" si="634">IF(G226=4,Z226,"")</f>
        <v/>
      </c>
      <c r="BG226" s="119"/>
      <c r="BH226" s="120"/>
      <c r="BI226" s="116"/>
      <c r="BJ226" s="118">
        <f t="shared" ref="BJ226" si="635">IF(G226=5,V226,"")</f>
        <v>3</v>
      </c>
      <c r="BK226" s="118"/>
      <c r="BL226" s="118">
        <f t="shared" ref="BL226" si="636">IF(G226=5,X226,"")</f>
        <v>0</v>
      </c>
      <c r="BM226" s="118"/>
      <c r="BN226" s="118">
        <f t="shared" ref="BN226" si="637">IF(G226=5,Z226,"")</f>
        <v>3</v>
      </c>
      <c r="BO226" s="119"/>
      <c r="BP226" s="120"/>
      <c r="BQ226" s="116"/>
      <c r="BR226" s="118" t="str">
        <f t="shared" ref="BR226" si="638">IF(A226=31,V226,"")</f>
        <v/>
      </c>
      <c r="BS226" s="118"/>
      <c r="BT226" s="118" t="str">
        <f t="shared" ref="BT226" si="639">IF(A226=31,X226,"")</f>
        <v/>
      </c>
      <c r="BU226" s="118"/>
      <c r="BV226" s="118" t="str">
        <f t="shared" ref="BV226" si="640">IF(A226=31,Z226,"")</f>
        <v/>
      </c>
      <c r="BW226" s="119"/>
      <c r="BX226" s="120"/>
      <c r="BY226" s="121"/>
      <c r="BZ226" s="118" t="str">
        <f t="shared" ref="BZ226" si="641">IF(A226=32,V226,"")</f>
        <v/>
      </c>
      <c r="CA226" s="118"/>
      <c r="CB226" s="118" t="str">
        <f t="shared" ref="CB226" si="642">IF(A226=32,X226,"")</f>
        <v/>
      </c>
      <c r="CC226" s="118"/>
      <c r="CD226" s="118" t="str">
        <f t="shared" ref="CD226" si="643">IF(A226=32,Z226,"")</f>
        <v/>
      </c>
      <c r="CE226" s="119"/>
      <c r="CH226" s="118" t="str">
        <f t="shared" ref="CH226" si="644">IF(A226=33,V226,"")</f>
        <v/>
      </c>
      <c r="CI226" s="118"/>
      <c r="CJ226" s="118" t="str">
        <f t="shared" ref="CJ226" si="645">IF(A226=33,X226,"")</f>
        <v/>
      </c>
      <c r="CK226" s="118"/>
      <c r="CL226" s="118" t="str">
        <f t="shared" ref="CL226" si="646">IF(A226=33,Z226,"")</f>
        <v/>
      </c>
      <c r="CM226" s="119"/>
      <c r="DQ226" s="134">
        <f>IF(I226&lt;&gt;"",MAX(J$1:J368)+1,"")</f>
        <v>320</v>
      </c>
    </row>
    <row r="227" spans="1:121" s="113" customFormat="1" ht="32.25" customHeight="1" x14ac:dyDescent="0.25">
      <c r="A227" s="312"/>
      <c r="B227" s="313" t="s">
        <v>72</v>
      </c>
      <c r="C227" s="352" t="str">
        <f>$K$154</f>
        <v>6 - LA VISITE LIBRE</v>
      </c>
      <c r="D227" s="351" t="s">
        <v>244</v>
      </c>
      <c r="E227" s="313"/>
      <c r="F227" s="313">
        <f>VLOOKUP(H227,Feuil1!A$1:B$5,2,0)</f>
        <v>0.2</v>
      </c>
      <c r="G227" s="373">
        <f>IF(H227="Information et Communication",1,IF(H227="Savoir-faire Savoir-être",2,IF(H227="Confort et hygiène",3,IF(H227="Qualité de la prestation",5,IF(H227="Développement Durable",4)))))</f>
        <v>5</v>
      </c>
      <c r="H227" s="374" t="s">
        <v>157</v>
      </c>
      <c r="I227" s="324">
        <v>26</v>
      </c>
      <c r="J227" s="663">
        <f>IF(I227&lt;&gt;"",MAX(J$1:J226)+1,"")</f>
        <v>198</v>
      </c>
      <c r="K227" s="682" t="s">
        <v>893</v>
      </c>
      <c r="L227" s="664">
        <v>3</v>
      </c>
      <c r="M227" s="669" t="str">
        <f>IF('RESULTAT GLOBAL'!D$24="NON","Non Mesuré","OUI")</f>
        <v>OUI</v>
      </c>
      <c r="N227" s="639" t="str">
        <f>IF('RESULTAT GLOBAL'!D$24="NON","Ce site n'est pas un parc animalier","")</f>
        <v/>
      </c>
      <c r="O227" s="598" t="str">
        <f>IF(ISERROR(SEARCH("Pas de NM possible",P227)),"","oui")</f>
        <v/>
      </c>
      <c r="P227" s="597"/>
      <c r="Q227" s="686" t="s">
        <v>763</v>
      </c>
      <c r="R227" s="115"/>
      <c r="S227" s="145"/>
      <c r="T227" s="116">
        <f t="shared" si="560"/>
        <v>3</v>
      </c>
      <c r="U227" s="116">
        <f t="shared" si="561"/>
        <v>1</v>
      </c>
      <c r="V227" s="116">
        <f t="shared" si="562"/>
        <v>3</v>
      </c>
      <c r="W227" s="116"/>
      <c r="X227" s="116">
        <f t="shared" si="563"/>
        <v>0</v>
      </c>
      <c r="Y227" s="116"/>
      <c r="Z227" s="116">
        <f t="shared" si="564"/>
        <v>3</v>
      </c>
      <c r="AA227" s="116"/>
      <c r="AB227" s="117"/>
      <c r="AC227" s="117"/>
      <c r="AD227" s="118" t="str">
        <f t="shared" si="565"/>
        <v/>
      </c>
      <c r="AE227" s="118"/>
      <c r="AF227" s="118" t="str">
        <f t="shared" si="566"/>
        <v/>
      </c>
      <c r="AG227" s="118"/>
      <c r="AH227" s="118" t="str">
        <f t="shared" si="567"/>
        <v/>
      </c>
      <c r="AI227" s="119"/>
      <c r="AJ227" s="120"/>
      <c r="AK227" s="118"/>
      <c r="AL227" s="118" t="str">
        <f t="shared" si="568"/>
        <v/>
      </c>
      <c r="AM227" s="118"/>
      <c r="AN227" s="118" t="str">
        <f t="shared" si="569"/>
        <v/>
      </c>
      <c r="AO227" s="118"/>
      <c r="AP227" s="118" t="str">
        <f t="shared" si="570"/>
        <v/>
      </c>
      <c r="AQ227" s="119"/>
      <c r="AR227" s="120"/>
      <c r="AS227" s="118"/>
      <c r="AT227" s="118" t="str">
        <f t="shared" si="571"/>
        <v/>
      </c>
      <c r="AU227" s="118"/>
      <c r="AV227" s="118" t="str">
        <f t="shared" si="572"/>
        <v/>
      </c>
      <c r="AW227" s="118"/>
      <c r="AX227" s="118" t="str">
        <f t="shared" si="573"/>
        <v/>
      </c>
      <c r="AY227" s="119"/>
      <c r="AZ227" s="120"/>
      <c r="BA227" s="118"/>
      <c r="BB227" s="118" t="str">
        <f t="shared" si="574"/>
        <v/>
      </c>
      <c r="BC227" s="118"/>
      <c r="BD227" s="118" t="str">
        <f t="shared" si="575"/>
        <v/>
      </c>
      <c r="BE227" s="118"/>
      <c r="BF227" s="118" t="str">
        <f t="shared" si="576"/>
        <v/>
      </c>
      <c r="BG227" s="119"/>
      <c r="BH227" s="120"/>
      <c r="BI227" s="116"/>
      <c r="BJ227" s="118">
        <f t="shared" si="577"/>
        <v>3</v>
      </c>
      <c r="BK227" s="118"/>
      <c r="BL227" s="118">
        <f t="shared" si="578"/>
        <v>0</v>
      </c>
      <c r="BM227" s="118"/>
      <c r="BN227" s="118">
        <f t="shared" si="579"/>
        <v>3</v>
      </c>
      <c r="BO227" s="119"/>
      <c r="BP227" s="120"/>
      <c r="BQ227" s="116"/>
      <c r="BR227" s="118" t="str">
        <f t="shared" si="580"/>
        <v/>
      </c>
      <c r="BS227" s="118"/>
      <c r="BT227" s="118" t="str">
        <f t="shared" si="581"/>
        <v/>
      </c>
      <c r="BU227" s="118"/>
      <c r="BV227" s="118" t="str">
        <f t="shared" si="582"/>
        <v/>
      </c>
      <c r="BW227" s="119"/>
      <c r="BX227" s="120"/>
      <c r="BY227" s="121"/>
      <c r="BZ227" s="118" t="str">
        <f t="shared" si="583"/>
        <v/>
      </c>
      <c r="CA227" s="118"/>
      <c r="CB227" s="118" t="str">
        <f t="shared" si="584"/>
        <v/>
      </c>
      <c r="CC227" s="118"/>
      <c r="CD227" s="118" t="str">
        <f t="shared" si="585"/>
        <v/>
      </c>
      <c r="CE227" s="119"/>
      <c r="CH227" s="118" t="str">
        <f t="shared" si="586"/>
        <v/>
      </c>
      <c r="CI227" s="118"/>
      <c r="CJ227" s="118" t="str">
        <f t="shared" si="587"/>
        <v/>
      </c>
      <c r="CK227" s="118"/>
      <c r="CL227" s="118" t="str">
        <f t="shared" si="588"/>
        <v/>
      </c>
      <c r="CM227" s="119"/>
      <c r="DQ227" s="134">
        <f>IF(I227&lt;&gt;"",MAX(J$1:J367)+1,"")</f>
        <v>319</v>
      </c>
    </row>
    <row r="228" spans="1:121" s="132" customFormat="1" ht="18" customHeight="1" x14ac:dyDescent="0.25">
      <c r="A228" s="312"/>
      <c r="B228" s="313"/>
      <c r="C228" s="313"/>
      <c r="D228" s="313"/>
      <c r="E228" s="313"/>
      <c r="F228" s="313"/>
      <c r="G228" s="373"/>
      <c r="H228" s="374"/>
      <c r="I228" s="350"/>
      <c r="J228" s="663" t="str">
        <f>IF(I228&lt;&gt;"",MAX(J$1:J227)+1,"")</f>
        <v/>
      </c>
      <c r="K228" s="143" t="s">
        <v>823</v>
      </c>
      <c r="L228" s="143"/>
      <c r="M228" s="220"/>
      <c r="N228" s="641"/>
      <c r="O228" s="201"/>
      <c r="P228" s="125"/>
      <c r="Q228" s="451"/>
      <c r="R228" s="115"/>
      <c r="S228" s="112"/>
      <c r="T228" s="273"/>
      <c r="U228" s="126"/>
      <c r="V228" s="126"/>
      <c r="W228" s="126"/>
      <c r="X228" s="126"/>
      <c r="Y228" s="126"/>
      <c r="Z228" s="126"/>
      <c r="AA228" s="126"/>
      <c r="AB228" s="127"/>
      <c r="AC228" s="127"/>
      <c r="AD228" s="128"/>
      <c r="AE228" s="128"/>
      <c r="AF228" s="128"/>
      <c r="AG228" s="128"/>
      <c r="AH228" s="128"/>
      <c r="AI228" s="129"/>
      <c r="AJ228" s="130"/>
      <c r="AK228" s="128"/>
      <c r="AL228" s="128"/>
      <c r="AM228" s="128"/>
      <c r="AN228" s="128"/>
      <c r="AO228" s="128"/>
      <c r="AP228" s="128"/>
      <c r="AQ228" s="129"/>
      <c r="AR228" s="130"/>
      <c r="AS228" s="128"/>
      <c r="AT228" s="128"/>
      <c r="AU228" s="128"/>
      <c r="AV228" s="128"/>
      <c r="AW228" s="128"/>
      <c r="AX228" s="128"/>
      <c r="AY228" s="129"/>
      <c r="AZ228" s="130"/>
      <c r="BA228" s="128"/>
      <c r="BB228" s="128"/>
      <c r="BC228" s="128"/>
      <c r="BD228" s="128"/>
      <c r="BE228" s="128"/>
      <c r="BF228" s="128"/>
      <c r="BG228" s="129"/>
      <c r="BH228" s="130"/>
      <c r="BI228" s="126"/>
      <c r="BJ228" s="128"/>
      <c r="BK228" s="128"/>
      <c r="BL228" s="128"/>
      <c r="BM228" s="128"/>
      <c r="BN228" s="128"/>
      <c r="BO228" s="129"/>
      <c r="BP228" s="130"/>
      <c r="BQ228" s="126"/>
      <c r="BR228" s="128"/>
      <c r="BS228" s="128"/>
      <c r="BT228" s="128"/>
      <c r="BU228" s="128"/>
      <c r="BV228" s="128"/>
      <c r="BW228" s="129"/>
      <c r="BX228" s="130"/>
      <c r="BY228" s="131"/>
      <c r="BZ228" s="128"/>
      <c r="CA228" s="128"/>
      <c r="CB228" s="128"/>
      <c r="CC228" s="128"/>
      <c r="CD228" s="128"/>
      <c r="CE228" s="129"/>
      <c r="CH228" s="128"/>
      <c r="CI228" s="128"/>
      <c r="CJ228" s="128"/>
      <c r="CK228" s="128"/>
      <c r="CL228" s="128"/>
      <c r="CM228" s="129"/>
      <c r="DQ228" s="134"/>
    </row>
    <row r="229" spans="1:121" s="122" customFormat="1" ht="54" customHeight="1" x14ac:dyDescent="0.25">
      <c r="A229" s="334"/>
      <c r="B229" s="313" t="s">
        <v>72</v>
      </c>
      <c r="C229" s="347" t="str">
        <f t="shared" si="284"/>
        <v>5 - LA PRISE EN CHARGE DU VISITEUR</v>
      </c>
      <c r="D229" s="360" t="s">
        <v>733</v>
      </c>
      <c r="E229" s="335" t="s">
        <v>78</v>
      </c>
      <c r="F229" s="313">
        <f>VLOOKUP(H229,Feuil1!A$1:B$5,2,0)</f>
        <v>0.2</v>
      </c>
      <c r="G229" s="322">
        <f t="shared" ref="G229:G232" si="647">IF(H229="Information et Communication",1,IF(H229="Savoir-faire Savoir-être",2,IF(H229="Confort et hygiène",3,IF(H229="Qualité de la prestation",5,IF(H229="Développement Durable",4)))))</f>
        <v>5</v>
      </c>
      <c r="H229" s="323" t="s">
        <v>157</v>
      </c>
      <c r="I229" s="324">
        <v>200</v>
      </c>
      <c r="J229" s="663">
        <f>IF(I229&lt;&gt;"",MAX(J$1:J228)+1,"")</f>
        <v>199</v>
      </c>
      <c r="K229" s="605" t="s">
        <v>820</v>
      </c>
      <c r="L229" s="677">
        <v>3</v>
      </c>
      <c r="M229" s="678" t="str">
        <f>IF('RESULTAT GLOBAL'!D$41="NON","Non Mesuré","OUI")</f>
        <v>OUI</v>
      </c>
      <c r="N229" s="679" t="str">
        <f>IF('RESULTAT GLOBAL'!D$41="NON","Ce site ne propose pas de promenade en barque","")</f>
        <v/>
      </c>
      <c r="O229" s="680"/>
      <c r="P229" s="676"/>
      <c r="Q229" s="447" t="s">
        <v>763</v>
      </c>
      <c r="R229" s="115"/>
      <c r="S229" s="145"/>
      <c r="T229" s="116">
        <f>L229</f>
        <v>3</v>
      </c>
      <c r="U229" s="116">
        <f>IF(M229="OUI",1,IF(M229="NON",0,IF(M229="Non Mesuré","",0)))</f>
        <v>1</v>
      </c>
      <c r="V229" s="116">
        <f>IF(M229&lt;&gt;"Non Mesuré",T229*U229,"")</f>
        <v>3</v>
      </c>
      <c r="W229" s="116"/>
      <c r="X229" s="116">
        <f>IF(M229="Non Mesuré",T229,0)</f>
        <v>0</v>
      </c>
      <c r="Y229" s="116"/>
      <c r="Z229" s="116">
        <f>T229-X229</f>
        <v>3</v>
      </c>
      <c r="AA229" s="116"/>
      <c r="AB229" s="117"/>
      <c r="AC229" s="117"/>
      <c r="AD229" s="118" t="str">
        <f>IF(G229=1,V229,"")</f>
        <v/>
      </c>
      <c r="AE229" s="118"/>
      <c r="AF229" s="118" t="str">
        <f>IF(G229=1,X229,"")</f>
        <v/>
      </c>
      <c r="AG229" s="118"/>
      <c r="AH229" s="118" t="str">
        <f>IF(G229=1,Z229,"")</f>
        <v/>
      </c>
      <c r="AI229" s="119"/>
      <c r="AJ229" s="120"/>
      <c r="AK229" s="118"/>
      <c r="AL229" s="118" t="str">
        <f>IF(G229=2,V229,"")</f>
        <v/>
      </c>
      <c r="AM229" s="118"/>
      <c r="AN229" s="118" t="str">
        <f>IF(G229=2,X229,"")</f>
        <v/>
      </c>
      <c r="AO229" s="118"/>
      <c r="AP229" s="118" t="str">
        <f>IF(G229=2,Z229,"")</f>
        <v/>
      </c>
      <c r="AQ229" s="119"/>
      <c r="AR229" s="120"/>
      <c r="AS229" s="118"/>
      <c r="AT229" s="118" t="str">
        <f>IF(G229=3,V229,"")</f>
        <v/>
      </c>
      <c r="AU229" s="118"/>
      <c r="AV229" s="118" t="str">
        <f>IF(G229=3,X229,"")</f>
        <v/>
      </c>
      <c r="AW229" s="118"/>
      <c r="AX229" s="118" t="str">
        <f>IF(G229=3,Z229,"")</f>
        <v/>
      </c>
      <c r="AY229" s="119"/>
      <c r="AZ229" s="120"/>
      <c r="BA229" s="118"/>
      <c r="BB229" s="118" t="str">
        <f>IF(G229=4,V229,"")</f>
        <v/>
      </c>
      <c r="BC229" s="118"/>
      <c r="BD229" s="118" t="str">
        <f>IF(G229=4,X229,"")</f>
        <v/>
      </c>
      <c r="BE229" s="118"/>
      <c r="BF229" s="118" t="str">
        <f>IF(G229=4,Z229,"")</f>
        <v/>
      </c>
      <c r="BG229" s="119"/>
      <c r="BH229" s="120"/>
      <c r="BI229" s="116"/>
      <c r="BJ229" s="118">
        <f>IF(G229=5,V229,"")</f>
        <v>3</v>
      </c>
      <c r="BK229" s="118"/>
      <c r="BL229" s="118">
        <f>IF(G229=5,X229,"")</f>
        <v>0</v>
      </c>
      <c r="BM229" s="118"/>
      <c r="BN229" s="118">
        <f>IF(G229=5,Z229,"")</f>
        <v>3</v>
      </c>
      <c r="BO229" s="119"/>
      <c r="BP229" s="120"/>
      <c r="BQ229" s="116"/>
      <c r="BR229" s="118" t="str">
        <f>IF(A229=31,V229,"")</f>
        <v/>
      </c>
      <c r="BS229" s="118"/>
      <c r="BT229" s="118" t="str">
        <f>IF(A229=31,X229,"")</f>
        <v/>
      </c>
      <c r="BU229" s="118"/>
      <c r="BV229" s="118" t="str">
        <f>IF(A229=31,Z229,"")</f>
        <v/>
      </c>
      <c r="BW229" s="119"/>
      <c r="BX229" s="120"/>
      <c r="BY229" s="121"/>
      <c r="BZ229" s="118" t="str">
        <f>IF(A229=32,V229,"")</f>
        <v/>
      </c>
      <c r="CA229" s="118"/>
      <c r="CB229" s="118" t="str">
        <f>IF(A229=32,X229,"")</f>
        <v/>
      </c>
      <c r="CC229" s="118"/>
      <c r="CD229" s="118" t="str">
        <f>IF(A229=32,Z229,"")</f>
        <v/>
      </c>
      <c r="CE229" s="119"/>
      <c r="CF229" s="113"/>
      <c r="CG229" s="113"/>
      <c r="CH229" s="118" t="str">
        <f>IF(A229=33,V229,"")</f>
        <v/>
      </c>
      <c r="CI229" s="118"/>
      <c r="CJ229" s="118" t="str">
        <f>IF(A229=33,X229,"")</f>
        <v/>
      </c>
      <c r="CK229" s="118"/>
      <c r="CL229" s="118" t="str">
        <f>IF(A229=33,Z229,"")</f>
        <v/>
      </c>
      <c r="CM229" s="119"/>
      <c r="CN229" s="113"/>
      <c r="CO229" s="113"/>
      <c r="CP229" s="113"/>
      <c r="DQ229" s="160"/>
    </row>
    <row r="230" spans="1:121" s="237" customFormat="1" ht="17.25" customHeight="1" x14ac:dyDescent="0.25">
      <c r="A230" s="376"/>
      <c r="B230" s="313" t="s">
        <v>72</v>
      </c>
      <c r="C230" s="352" t="str">
        <f t="shared" si="507"/>
        <v>6 - LA VISITE LIBRE</v>
      </c>
      <c r="D230" s="378" t="s">
        <v>733</v>
      </c>
      <c r="E230" s="313" t="s">
        <v>78</v>
      </c>
      <c r="F230" s="313">
        <f>VLOOKUP(H230,Feuil1!A$1:B$5,2,0)</f>
        <v>0.2</v>
      </c>
      <c r="G230" s="373">
        <f>IF(H230="Information et Communication",1,IF(H230="Savoir-faire Savoir-être",2,IF(H230="Confort et hygiène",3,IF(H230="Qualité de la prestation",5,IF(H230="Développement Durable",4)))))</f>
        <v>5</v>
      </c>
      <c r="H230" s="374" t="s">
        <v>157</v>
      </c>
      <c r="I230" s="324">
        <v>200</v>
      </c>
      <c r="J230" s="663">
        <f>IF(I230&lt;&gt;"",MAX(J$1:J229)+1,"")</f>
        <v>200</v>
      </c>
      <c r="K230" s="422" t="s">
        <v>797</v>
      </c>
      <c r="L230" s="182">
        <v>3</v>
      </c>
      <c r="M230" s="213" t="str">
        <f>IF('RESULTAT GLOBAL'!D$41="NON","Non Mesuré","OUI")</f>
        <v>OUI</v>
      </c>
      <c r="N230" s="668" t="str">
        <f>IF('RESULTAT GLOBAL'!D$41="NON","Ce site ne propose pas de promenade en barque","")</f>
        <v/>
      </c>
      <c r="O230" s="199"/>
      <c r="P230" s="188"/>
      <c r="Q230" s="447" t="s">
        <v>763</v>
      </c>
      <c r="R230" s="115"/>
      <c r="S230" s="145"/>
      <c r="T230" s="116">
        <f>L230</f>
        <v>3</v>
      </c>
      <c r="U230" s="116">
        <f>IF(M230="OUI",1,IF(M230="NON",0,IF(M230="Non Mesuré","",0)))</f>
        <v>1</v>
      </c>
      <c r="V230" s="116">
        <f>IF(M230&lt;&gt;"Non Mesuré",T230*U230,"")</f>
        <v>3</v>
      </c>
      <c r="W230" s="116"/>
      <c r="X230" s="116">
        <f>IF(M230="Non Mesuré",T230,0)</f>
        <v>0</v>
      </c>
      <c r="Y230" s="116"/>
      <c r="Z230" s="116">
        <f>T230-X230</f>
        <v>3</v>
      </c>
      <c r="AA230" s="116"/>
      <c r="AB230" s="117"/>
      <c r="AC230" s="117"/>
      <c r="AD230" s="118" t="str">
        <f>IF(G230=1,V230,"")</f>
        <v/>
      </c>
      <c r="AE230" s="118"/>
      <c r="AF230" s="118" t="str">
        <f>IF(G230=1,X230,"")</f>
        <v/>
      </c>
      <c r="AG230" s="118"/>
      <c r="AH230" s="118" t="str">
        <f>IF(G230=1,Z230,"")</f>
        <v/>
      </c>
      <c r="AI230" s="119"/>
      <c r="AJ230" s="120"/>
      <c r="AK230" s="118"/>
      <c r="AL230" s="118" t="str">
        <f>IF(G230=2,V230,"")</f>
        <v/>
      </c>
      <c r="AM230" s="118"/>
      <c r="AN230" s="118" t="str">
        <f>IF(G230=2,X230,"")</f>
        <v/>
      </c>
      <c r="AO230" s="118"/>
      <c r="AP230" s="118" t="str">
        <f>IF(G230=2,Z230,"")</f>
        <v/>
      </c>
      <c r="AQ230" s="119"/>
      <c r="AR230" s="120"/>
      <c r="AS230" s="118"/>
      <c r="AT230" s="118" t="str">
        <f>IF(G230=3,V230,"")</f>
        <v/>
      </c>
      <c r="AU230" s="118"/>
      <c r="AV230" s="118" t="str">
        <f>IF(G230=3,X230,"")</f>
        <v/>
      </c>
      <c r="AW230" s="118"/>
      <c r="AX230" s="118" t="str">
        <f>IF(G230=3,Z230,"")</f>
        <v/>
      </c>
      <c r="AY230" s="119"/>
      <c r="AZ230" s="120"/>
      <c r="BA230" s="118"/>
      <c r="BB230" s="118" t="str">
        <f>IF(G230=4,V230,"")</f>
        <v/>
      </c>
      <c r="BC230" s="118"/>
      <c r="BD230" s="118" t="str">
        <f>IF(G230=4,X230,"")</f>
        <v/>
      </c>
      <c r="BE230" s="118"/>
      <c r="BF230" s="118" t="str">
        <f>IF(G230=4,Z230,"")</f>
        <v/>
      </c>
      <c r="BG230" s="119"/>
      <c r="BH230" s="120"/>
      <c r="BI230" s="116"/>
      <c r="BJ230" s="118">
        <f>IF(G230=5,V230,"")</f>
        <v>3</v>
      </c>
      <c r="BK230" s="118"/>
      <c r="BL230" s="118">
        <f>IF(G230=5,X230,"")</f>
        <v>0</v>
      </c>
      <c r="BM230" s="118"/>
      <c r="BN230" s="118">
        <f>IF(G230=5,Z230,"")</f>
        <v>3</v>
      </c>
      <c r="BO230" s="119"/>
      <c r="BP230" s="120"/>
      <c r="BQ230" s="116"/>
      <c r="BR230" s="118" t="str">
        <f>IF(A230=31,V230,"")</f>
        <v/>
      </c>
      <c r="BS230" s="118"/>
      <c r="BT230" s="118" t="str">
        <f>IF(A230=31,X230,"")</f>
        <v/>
      </c>
      <c r="BU230" s="118"/>
      <c r="BV230" s="118" t="str">
        <f>IF(A230=31,Z230,"")</f>
        <v/>
      </c>
      <c r="BW230" s="119"/>
      <c r="BX230" s="120"/>
      <c r="BY230" s="121"/>
      <c r="BZ230" s="118" t="str">
        <f>IF(A230=32,V230,"")</f>
        <v/>
      </c>
      <c r="CA230" s="118"/>
      <c r="CB230" s="118" t="str">
        <f>IF(A230=32,X230,"")</f>
        <v/>
      </c>
      <c r="CC230" s="118"/>
      <c r="CD230" s="118" t="str">
        <f>IF(A230=32,Z230,"")</f>
        <v/>
      </c>
      <c r="CE230" s="119"/>
      <c r="CF230" s="113"/>
      <c r="CG230" s="113"/>
      <c r="CH230" s="118" t="str">
        <f>IF(A230=33,V230,"")</f>
        <v/>
      </c>
      <c r="CI230" s="118"/>
      <c r="CJ230" s="118" t="str">
        <f>IF(A230=33,X230,"")</f>
        <v/>
      </c>
      <c r="CK230" s="118"/>
      <c r="CL230" s="118" t="str">
        <f>IF(A230=33,Z230,"")</f>
        <v/>
      </c>
      <c r="CM230" s="119"/>
      <c r="CN230" s="113"/>
      <c r="DQ230" s="238"/>
    </row>
    <row r="231" spans="1:121" s="237" customFormat="1" ht="33" customHeight="1" x14ac:dyDescent="0.25">
      <c r="A231" s="376"/>
      <c r="B231" s="313" t="s">
        <v>72</v>
      </c>
      <c r="C231" s="352" t="str">
        <f t="shared" si="507"/>
        <v>6 - LA VISITE LIBRE</v>
      </c>
      <c r="D231" s="378" t="s">
        <v>733</v>
      </c>
      <c r="E231" s="313" t="s">
        <v>78</v>
      </c>
      <c r="F231" s="313">
        <f>VLOOKUP(H231,Feuil1!A$1:B$5,2,0)</f>
        <v>0.2</v>
      </c>
      <c r="G231" s="373">
        <f>IF(H231="Information et Communication",1,IF(H231="Savoir-faire Savoir-être",2,IF(H231="Confort et hygiène",3,IF(H231="Qualité de la prestation",5,IF(H231="Développement Durable",4)))))</f>
        <v>5</v>
      </c>
      <c r="H231" s="374" t="s">
        <v>157</v>
      </c>
      <c r="I231" s="324">
        <v>200</v>
      </c>
      <c r="J231" s="663">
        <f>IF(I231&lt;&gt;"",MAX(J$1:J230)+1,"")</f>
        <v>201</v>
      </c>
      <c r="K231" s="422" t="s">
        <v>798</v>
      </c>
      <c r="L231" s="182">
        <v>3</v>
      </c>
      <c r="M231" s="213" t="str">
        <f>IF('RESULTAT GLOBAL'!D$41="NON","Non Mesuré","OUI")</f>
        <v>OUI</v>
      </c>
      <c r="N231" s="668" t="str">
        <f>IF('RESULTAT GLOBAL'!D$41="NON","Ce site ne propose pas de promenade en barque","")</f>
        <v/>
      </c>
      <c r="O231" s="199"/>
      <c r="P231" s="188"/>
      <c r="Q231" s="447" t="s">
        <v>763</v>
      </c>
      <c r="R231" s="115"/>
      <c r="S231" s="145"/>
      <c r="T231" s="116">
        <f>L231</f>
        <v>3</v>
      </c>
      <c r="U231" s="116">
        <f>IF(M231="OUI",1,IF(M231="NON",0,IF(M231="Non Mesuré","",0)))</f>
        <v>1</v>
      </c>
      <c r="V231" s="116">
        <f>IF(M231&lt;&gt;"Non Mesuré",T231*U231,"")</f>
        <v>3</v>
      </c>
      <c r="W231" s="116"/>
      <c r="X231" s="116">
        <f>IF(M231="Non Mesuré",T231,0)</f>
        <v>0</v>
      </c>
      <c r="Y231" s="116"/>
      <c r="Z231" s="116">
        <f>T231-X231</f>
        <v>3</v>
      </c>
      <c r="AA231" s="116"/>
      <c r="AB231" s="117"/>
      <c r="AC231" s="117"/>
      <c r="AD231" s="118" t="str">
        <f>IF(G231=1,V231,"")</f>
        <v/>
      </c>
      <c r="AE231" s="118"/>
      <c r="AF231" s="118" t="str">
        <f>IF(G231=1,X231,"")</f>
        <v/>
      </c>
      <c r="AG231" s="118"/>
      <c r="AH231" s="118" t="str">
        <f>IF(G231=1,Z231,"")</f>
        <v/>
      </c>
      <c r="AI231" s="119"/>
      <c r="AJ231" s="120"/>
      <c r="AK231" s="118"/>
      <c r="AL231" s="118" t="str">
        <f>IF(G231=2,V231,"")</f>
        <v/>
      </c>
      <c r="AM231" s="118"/>
      <c r="AN231" s="118" t="str">
        <f>IF(G231=2,X231,"")</f>
        <v/>
      </c>
      <c r="AO231" s="118"/>
      <c r="AP231" s="118" t="str">
        <f>IF(G231=2,Z231,"")</f>
        <v/>
      </c>
      <c r="AQ231" s="119"/>
      <c r="AR231" s="120"/>
      <c r="AS231" s="118"/>
      <c r="AT231" s="118" t="str">
        <f>IF(G231=3,V231,"")</f>
        <v/>
      </c>
      <c r="AU231" s="118"/>
      <c r="AV231" s="118" t="str">
        <f>IF(G231=3,X231,"")</f>
        <v/>
      </c>
      <c r="AW231" s="118"/>
      <c r="AX231" s="118" t="str">
        <f>IF(G231=3,Z231,"")</f>
        <v/>
      </c>
      <c r="AY231" s="119"/>
      <c r="AZ231" s="120"/>
      <c r="BA231" s="118"/>
      <c r="BB231" s="118" t="str">
        <f>IF(G231=4,V231,"")</f>
        <v/>
      </c>
      <c r="BC231" s="118"/>
      <c r="BD231" s="118" t="str">
        <f>IF(G231=4,X231,"")</f>
        <v/>
      </c>
      <c r="BE231" s="118"/>
      <c r="BF231" s="118" t="str">
        <f>IF(G231=4,Z231,"")</f>
        <v/>
      </c>
      <c r="BG231" s="119"/>
      <c r="BH231" s="120"/>
      <c r="BI231" s="116"/>
      <c r="BJ231" s="118">
        <f>IF(G231=5,V231,"")</f>
        <v>3</v>
      </c>
      <c r="BK231" s="118"/>
      <c r="BL231" s="118">
        <f>IF(G231=5,X231,"")</f>
        <v>0</v>
      </c>
      <c r="BM231" s="118"/>
      <c r="BN231" s="118">
        <f>IF(G231=5,Z231,"")</f>
        <v>3</v>
      </c>
      <c r="BO231" s="119"/>
      <c r="BP231" s="120"/>
      <c r="BQ231" s="116"/>
      <c r="BR231" s="118" t="str">
        <f>IF(A231=31,V231,"")</f>
        <v/>
      </c>
      <c r="BS231" s="118"/>
      <c r="BT231" s="118" t="str">
        <f>IF(A231=31,X231,"")</f>
        <v/>
      </c>
      <c r="BU231" s="118"/>
      <c r="BV231" s="118" t="str">
        <f>IF(A231=31,Z231,"")</f>
        <v/>
      </c>
      <c r="BW231" s="119"/>
      <c r="BX231" s="120"/>
      <c r="BY231" s="121"/>
      <c r="BZ231" s="118" t="str">
        <f>IF(A231=32,V231,"")</f>
        <v/>
      </c>
      <c r="CA231" s="118"/>
      <c r="CB231" s="118" t="str">
        <f>IF(A231=32,X231,"")</f>
        <v/>
      </c>
      <c r="CC231" s="118"/>
      <c r="CD231" s="118" t="str">
        <f>IF(A231=32,Z231,"")</f>
        <v/>
      </c>
      <c r="CE231" s="119"/>
      <c r="CF231" s="113"/>
      <c r="CG231" s="113"/>
      <c r="CH231" s="118" t="str">
        <f>IF(A231=33,V231,"")</f>
        <v/>
      </c>
      <c r="CI231" s="118"/>
      <c r="CJ231" s="118" t="str">
        <f>IF(A231=33,X231,"")</f>
        <v/>
      </c>
      <c r="CK231" s="118"/>
      <c r="CL231" s="118" t="str">
        <f>IF(A231=33,Z231,"")</f>
        <v/>
      </c>
      <c r="CM231" s="119"/>
      <c r="CN231" s="113"/>
      <c r="DQ231" s="238"/>
    </row>
    <row r="232" spans="1:121" s="139" customFormat="1" ht="48" customHeight="1" x14ac:dyDescent="0.25">
      <c r="A232" s="362"/>
      <c r="B232" s="313" t="s">
        <v>72</v>
      </c>
      <c r="C232" s="347" t="str">
        <f t="shared" si="284"/>
        <v>5 - LA PRISE EN CHARGE DU VISITEUR</v>
      </c>
      <c r="D232" s="360" t="s">
        <v>733</v>
      </c>
      <c r="E232" s="335" t="s">
        <v>78</v>
      </c>
      <c r="F232" s="313">
        <f>VLOOKUP(H232,Feuil1!A$1:B$5,2,0)</f>
        <v>0.2</v>
      </c>
      <c r="G232" s="322">
        <f t="shared" si="647"/>
        <v>5</v>
      </c>
      <c r="H232" s="323" t="s">
        <v>157</v>
      </c>
      <c r="I232" s="350">
        <v>200</v>
      </c>
      <c r="J232" s="663">
        <f>IF(I232&lt;&gt;"",MAX(J$1:J231)+1,"")</f>
        <v>202</v>
      </c>
      <c r="K232" s="600" t="s">
        <v>824</v>
      </c>
      <c r="L232" s="664">
        <v>3</v>
      </c>
      <c r="M232" s="669" t="str">
        <f>IF('RESULTAT GLOBAL'!D$41="NON","Non Mesuré","OUI")</f>
        <v>OUI</v>
      </c>
      <c r="N232" s="670" t="str">
        <f>IF('RESULTAT GLOBAL'!D$41="NON","Ce site ne propose pas de promenade en barque","")</f>
        <v/>
      </c>
      <c r="O232" s="666"/>
      <c r="P232" s="660"/>
      <c r="Q232" s="447" t="s">
        <v>763</v>
      </c>
      <c r="R232" s="115"/>
      <c r="S232" s="112"/>
      <c r="T232" s="116">
        <f>L232</f>
        <v>3</v>
      </c>
      <c r="U232" s="116">
        <f>IF(M232="OUI",1,IF(M232="NON",0,IF(M232="Non Mesuré","",0)))</f>
        <v>1</v>
      </c>
      <c r="V232" s="116">
        <f>IF(M232&lt;&gt;"Non Mesuré",T232*U232,"")</f>
        <v>3</v>
      </c>
      <c r="W232" s="116"/>
      <c r="X232" s="116">
        <f>IF(M232="Non Mesuré",T232,0)</f>
        <v>0</v>
      </c>
      <c r="Y232" s="116"/>
      <c r="Z232" s="116">
        <f>T232-X232</f>
        <v>3</v>
      </c>
      <c r="AA232" s="116"/>
      <c r="AB232" s="117"/>
      <c r="AC232" s="117"/>
      <c r="AD232" s="118" t="str">
        <f>IF(G232=1,V232,"")</f>
        <v/>
      </c>
      <c r="AE232" s="118"/>
      <c r="AF232" s="118" t="str">
        <f>IF(G232=1,X232,"")</f>
        <v/>
      </c>
      <c r="AG232" s="118"/>
      <c r="AH232" s="118" t="str">
        <f>IF(G232=1,Z232,"")</f>
        <v/>
      </c>
      <c r="AI232" s="119"/>
      <c r="AJ232" s="120"/>
      <c r="AK232" s="118"/>
      <c r="AL232" s="118" t="str">
        <f>IF(G232=2,V232,"")</f>
        <v/>
      </c>
      <c r="AM232" s="118"/>
      <c r="AN232" s="118" t="str">
        <f>IF(G232=2,X232,"")</f>
        <v/>
      </c>
      <c r="AO232" s="118"/>
      <c r="AP232" s="118" t="str">
        <f>IF(G232=2,Z232,"")</f>
        <v/>
      </c>
      <c r="AQ232" s="119"/>
      <c r="AR232" s="120"/>
      <c r="AS232" s="118"/>
      <c r="AT232" s="118" t="str">
        <f>IF(G232=3,V232,"")</f>
        <v/>
      </c>
      <c r="AU232" s="118"/>
      <c r="AV232" s="118" t="str">
        <f>IF(G232=3,X232,"")</f>
        <v/>
      </c>
      <c r="AW232" s="118"/>
      <c r="AX232" s="118" t="str">
        <f>IF(G232=3,Z232,"")</f>
        <v/>
      </c>
      <c r="AY232" s="119"/>
      <c r="AZ232" s="120"/>
      <c r="BA232" s="118"/>
      <c r="BB232" s="118" t="str">
        <f>IF(G232=4,V232,"")</f>
        <v/>
      </c>
      <c r="BC232" s="118"/>
      <c r="BD232" s="118" t="str">
        <f>IF(G232=4,X232,"")</f>
        <v/>
      </c>
      <c r="BE232" s="118"/>
      <c r="BF232" s="118" t="str">
        <f>IF(G232=4,Z232,"")</f>
        <v/>
      </c>
      <c r="BG232" s="119"/>
      <c r="BH232" s="120"/>
      <c r="BI232" s="116"/>
      <c r="BJ232" s="118">
        <f>IF(G232=5,V232,"")</f>
        <v>3</v>
      </c>
      <c r="BK232" s="118"/>
      <c r="BL232" s="118">
        <f>IF(G232=5,X232,"")</f>
        <v>0</v>
      </c>
      <c r="BM232" s="118"/>
      <c r="BN232" s="118">
        <f>IF(G232=5,Z232,"")</f>
        <v>3</v>
      </c>
      <c r="BO232" s="119"/>
      <c r="BP232" s="120"/>
      <c r="BQ232" s="116"/>
      <c r="BR232" s="118" t="str">
        <f>IF(A232=31,V232,"")</f>
        <v/>
      </c>
      <c r="BS232" s="118"/>
      <c r="BT232" s="118" t="str">
        <f>IF(A232=31,X232,"")</f>
        <v/>
      </c>
      <c r="BU232" s="118"/>
      <c r="BV232" s="118" t="str">
        <f>IF(A232=31,Z232,"")</f>
        <v/>
      </c>
      <c r="BW232" s="119"/>
      <c r="BX232" s="120"/>
      <c r="BY232" s="121"/>
      <c r="BZ232" s="118" t="str">
        <f>IF(A232=32,V232,"")</f>
        <v/>
      </c>
      <c r="CA232" s="118"/>
      <c r="CB232" s="118" t="str">
        <f>IF(A232=32,X232,"")</f>
        <v/>
      </c>
      <c r="CC232" s="118"/>
      <c r="CD232" s="118" t="str">
        <f>IF(A232=32,Z232,"")</f>
        <v/>
      </c>
      <c r="CE232" s="119"/>
      <c r="CF232" s="113"/>
      <c r="CG232" s="113"/>
      <c r="CH232" s="118" t="str">
        <f>IF(A232=33,V232,"")</f>
        <v/>
      </c>
      <c r="CI232" s="118"/>
      <c r="CJ232" s="118" t="str">
        <f>IF(A232=33,X232,"")</f>
        <v/>
      </c>
      <c r="CK232" s="118"/>
      <c r="CL232" s="118" t="str">
        <f>IF(A232=33,Z232,"")</f>
        <v/>
      </c>
      <c r="CM232" s="119"/>
      <c r="CN232" s="113"/>
      <c r="DQ232" s="124"/>
    </row>
    <row r="233" spans="1:121" s="132" customFormat="1" ht="18" customHeight="1" x14ac:dyDescent="0.25">
      <c r="A233" s="312"/>
      <c r="B233" s="313"/>
      <c r="C233" s="313"/>
      <c r="D233" s="313"/>
      <c r="E233" s="313"/>
      <c r="F233" s="313"/>
      <c r="G233" s="373"/>
      <c r="H233" s="374"/>
      <c r="I233" s="350"/>
      <c r="J233" s="663" t="str">
        <f>IF(I233&lt;&gt;"",MAX(J$1:J232)+1,"")</f>
        <v/>
      </c>
      <c r="K233" s="143" t="s">
        <v>826</v>
      </c>
      <c r="L233" s="143"/>
      <c r="M233" s="220"/>
      <c r="N233" s="641"/>
      <c r="O233" s="201"/>
      <c r="P233" s="125"/>
      <c r="Q233" s="451"/>
      <c r="R233" s="115"/>
      <c r="S233" s="112"/>
      <c r="T233" s="273"/>
      <c r="U233" s="126"/>
      <c r="V233" s="126"/>
      <c r="W233" s="126"/>
      <c r="X233" s="126"/>
      <c r="Y233" s="126"/>
      <c r="Z233" s="126"/>
      <c r="AA233" s="126"/>
      <c r="AB233" s="127"/>
      <c r="AC233" s="127"/>
      <c r="AD233" s="128"/>
      <c r="AE233" s="128"/>
      <c r="AF233" s="128"/>
      <c r="AG233" s="128"/>
      <c r="AH233" s="128"/>
      <c r="AI233" s="129"/>
      <c r="AJ233" s="130"/>
      <c r="AK233" s="128"/>
      <c r="AL233" s="128"/>
      <c r="AM233" s="128"/>
      <c r="AN233" s="128"/>
      <c r="AO233" s="128"/>
      <c r="AP233" s="128"/>
      <c r="AQ233" s="129"/>
      <c r="AR233" s="130"/>
      <c r="AS233" s="128"/>
      <c r="AT233" s="128"/>
      <c r="AU233" s="128"/>
      <c r="AV233" s="128"/>
      <c r="AW233" s="128"/>
      <c r="AX233" s="128"/>
      <c r="AY233" s="129"/>
      <c r="AZ233" s="130"/>
      <c r="BA233" s="128"/>
      <c r="BB233" s="128"/>
      <c r="BC233" s="128"/>
      <c r="BD233" s="128"/>
      <c r="BE233" s="128"/>
      <c r="BF233" s="128"/>
      <c r="BG233" s="129"/>
      <c r="BH233" s="130"/>
      <c r="BI233" s="126"/>
      <c r="BJ233" s="128"/>
      <c r="BK233" s="128"/>
      <c r="BL233" s="128"/>
      <c r="BM233" s="128"/>
      <c r="BN233" s="128"/>
      <c r="BO233" s="129"/>
      <c r="BP233" s="130"/>
      <c r="BQ233" s="126"/>
      <c r="BR233" s="128"/>
      <c r="BS233" s="128"/>
      <c r="BT233" s="128"/>
      <c r="BU233" s="128"/>
      <c r="BV233" s="128"/>
      <c r="BW233" s="129"/>
      <c r="BX233" s="130"/>
      <c r="BY233" s="131"/>
      <c r="BZ233" s="128"/>
      <c r="CA233" s="128"/>
      <c r="CB233" s="128"/>
      <c r="CC233" s="128"/>
      <c r="CD233" s="128"/>
      <c r="CE233" s="129"/>
      <c r="CH233" s="128"/>
      <c r="CI233" s="128"/>
      <c r="CJ233" s="128"/>
      <c r="CK233" s="128"/>
      <c r="CL233" s="128"/>
      <c r="CM233" s="129"/>
      <c r="DQ233" s="134"/>
    </row>
    <row r="234" spans="1:121" s="113" customFormat="1" ht="32.25" customHeight="1" x14ac:dyDescent="0.25">
      <c r="A234" s="312"/>
      <c r="B234" s="313" t="s">
        <v>72</v>
      </c>
      <c r="C234" s="352" t="str">
        <f t="shared" ref="C234:C239" si="648">$K$154</f>
        <v>6 - LA VISITE LIBRE</v>
      </c>
      <c r="D234" s="351" t="s">
        <v>864</v>
      </c>
      <c r="E234" s="335" t="s">
        <v>78</v>
      </c>
      <c r="F234" s="313">
        <f>VLOOKUP(H234,Feuil1!A$1:B$5,2,0)</f>
        <v>0.2</v>
      </c>
      <c r="G234" s="373">
        <f t="shared" ref="G234:G239" si="649">IF(H234="Information et Communication",1,IF(H234="Savoir-faire Savoir-être",2,IF(H234="Confort et hygiène",3,IF(H234="Qualité de la prestation",5,IF(H234="Développement Durable",4)))))</f>
        <v>5</v>
      </c>
      <c r="H234" s="374" t="s">
        <v>157</v>
      </c>
      <c r="I234" s="324">
        <v>26</v>
      </c>
      <c r="J234" s="663">
        <f>IF(I234&lt;&gt;"",MAX(J$1:J233)+1,"")</f>
        <v>203</v>
      </c>
      <c r="K234" s="735" t="s">
        <v>831</v>
      </c>
      <c r="L234" s="677">
        <v>3</v>
      </c>
      <c r="M234" s="678" t="str">
        <f>IF('RESULTAT GLOBAL'!D$36="NON","Non Mesuré","OUI")</f>
        <v>Non Mesuré</v>
      </c>
      <c r="N234" s="679" t="str">
        <f>IF('RESULTAT GLOBAL'!D$36="NON","Ce site n'est pas un parc et jardin","")</f>
        <v>Ce site n'est pas un parc et jardin</v>
      </c>
      <c r="O234" s="680" t="str">
        <f t="shared" ref="O234:O239" si="650">IF(ISERROR(SEARCH("Pas de NM possible",P234)),"","oui")</f>
        <v/>
      </c>
      <c r="P234" s="681"/>
      <c r="Q234" s="447" t="s">
        <v>763</v>
      </c>
      <c r="R234" s="115"/>
      <c r="S234" s="145"/>
      <c r="T234" s="116">
        <f t="shared" ref="T234" si="651">L234</f>
        <v>3</v>
      </c>
      <c r="U234" s="116" t="str">
        <f t="shared" ref="U234" si="652">IF(M234="OUI",1,IF(M234="NON",0,IF(M234="Non Mesuré","",0)))</f>
        <v/>
      </c>
      <c r="V234" s="116" t="str">
        <f t="shared" ref="V234" si="653">IF(M234&lt;&gt;"Non Mesuré",T234*U234,"")</f>
        <v/>
      </c>
      <c r="W234" s="116"/>
      <c r="X234" s="116">
        <f t="shared" ref="X234" si="654">IF(M234="Non Mesuré",T234,0)</f>
        <v>3</v>
      </c>
      <c r="Y234" s="116"/>
      <c r="Z234" s="116">
        <f t="shared" ref="Z234" si="655">T234-X234</f>
        <v>0</v>
      </c>
      <c r="AA234" s="116"/>
      <c r="AB234" s="117"/>
      <c r="AC234" s="117"/>
      <c r="AD234" s="118" t="str">
        <f t="shared" ref="AD234" si="656">IF(G234=1,V234,"")</f>
        <v/>
      </c>
      <c r="AE234" s="118"/>
      <c r="AF234" s="118" t="str">
        <f t="shared" ref="AF234" si="657">IF(G234=1,X234,"")</f>
        <v/>
      </c>
      <c r="AG234" s="118"/>
      <c r="AH234" s="118" t="str">
        <f t="shared" ref="AH234" si="658">IF(G234=1,Z234,"")</f>
        <v/>
      </c>
      <c r="AI234" s="119"/>
      <c r="AJ234" s="120"/>
      <c r="AK234" s="118"/>
      <c r="AL234" s="118" t="str">
        <f t="shared" ref="AL234" si="659">IF(G234=2,V234,"")</f>
        <v/>
      </c>
      <c r="AM234" s="118"/>
      <c r="AN234" s="118" t="str">
        <f t="shared" ref="AN234" si="660">IF(G234=2,X234,"")</f>
        <v/>
      </c>
      <c r="AO234" s="118"/>
      <c r="AP234" s="118" t="str">
        <f t="shared" ref="AP234" si="661">IF(G234=2,Z234,"")</f>
        <v/>
      </c>
      <c r="AQ234" s="119"/>
      <c r="AR234" s="120"/>
      <c r="AS234" s="118"/>
      <c r="AT234" s="118" t="str">
        <f t="shared" ref="AT234" si="662">IF(G234=3,V234,"")</f>
        <v/>
      </c>
      <c r="AU234" s="118"/>
      <c r="AV234" s="118" t="str">
        <f t="shared" ref="AV234" si="663">IF(G234=3,X234,"")</f>
        <v/>
      </c>
      <c r="AW234" s="118"/>
      <c r="AX234" s="118" t="str">
        <f t="shared" ref="AX234" si="664">IF(G234=3,Z234,"")</f>
        <v/>
      </c>
      <c r="AY234" s="119"/>
      <c r="AZ234" s="120"/>
      <c r="BA234" s="118"/>
      <c r="BB234" s="118" t="str">
        <f t="shared" ref="BB234" si="665">IF(G234=4,V234,"")</f>
        <v/>
      </c>
      <c r="BC234" s="118"/>
      <c r="BD234" s="118" t="str">
        <f t="shared" ref="BD234" si="666">IF(G234=4,X234,"")</f>
        <v/>
      </c>
      <c r="BE234" s="118"/>
      <c r="BF234" s="118" t="str">
        <f t="shared" ref="BF234" si="667">IF(G234=4,Z234,"")</f>
        <v/>
      </c>
      <c r="BG234" s="119"/>
      <c r="BH234" s="120"/>
      <c r="BI234" s="116"/>
      <c r="BJ234" s="118" t="str">
        <f t="shared" ref="BJ234" si="668">IF(G234=5,V234,"")</f>
        <v/>
      </c>
      <c r="BK234" s="118"/>
      <c r="BL234" s="118">
        <f t="shared" ref="BL234" si="669">IF(G234=5,X234,"")</f>
        <v>3</v>
      </c>
      <c r="BM234" s="118"/>
      <c r="BN234" s="118">
        <f t="shared" ref="BN234" si="670">IF(G234=5,Z234,"")</f>
        <v>0</v>
      </c>
      <c r="BO234" s="119"/>
      <c r="BP234" s="120"/>
      <c r="BQ234" s="116"/>
      <c r="BR234" s="118" t="str">
        <f t="shared" ref="BR234" si="671">IF(A234=31,V234,"")</f>
        <v/>
      </c>
      <c r="BS234" s="118"/>
      <c r="BT234" s="118" t="str">
        <f t="shared" ref="BT234" si="672">IF(A234=31,X234,"")</f>
        <v/>
      </c>
      <c r="BU234" s="118"/>
      <c r="BV234" s="118" t="str">
        <f t="shared" ref="BV234" si="673">IF(A234=31,Z234,"")</f>
        <v/>
      </c>
      <c r="BW234" s="119"/>
      <c r="BX234" s="120"/>
      <c r="BY234" s="121"/>
      <c r="BZ234" s="118" t="str">
        <f t="shared" ref="BZ234" si="674">IF(A234=32,V234,"")</f>
        <v/>
      </c>
      <c r="CA234" s="118"/>
      <c r="CB234" s="118" t="str">
        <f t="shared" ref="CB234" si="675">IF(A234=32,X234,"")</f>
        <v/>
      </c>
      <c r="CC234" s="118"/>
      <c r="CD234" s="118" t="str">
        <f t="shared" ref="CD234" si="676">IF(A234=32,Z234,"")</f>
        <v/>
      </c>
      <c r="CE234" s="119"/>
      <c r="CH234" s="118" t="str">
        <f t="shared" ref="CH234" si="677">IF(A234=33,V234,"")</f>
        <v/>
      </c>
      <c r="CI234" s="118"/>
      <c r="CJ234" s="118" t="str">
        <f t="shared" ref="CJ234" si="678">IF(A234=33,X234,"")</f>
        <v/>
      </c>
      <c r="CK234" s="118"/>
      <c r="CL234" s="118" t="str">
        <f t="shared" ref="CL234" si="679">IF(A234=33,Z234,"")</f>
        <v/>
      </c>
      <c r="CM234" s="119"/>
      <c r="DQ234" s="134">
        <f>IF(I234&lt;&gt;"",MAX(J$1:J369)+1,"")</f>
        <v>321</v>
      </c>
    </row>
    <row r="235" spans="1:121" s="113" customFormat="1" ht="32.25" customHeight="1" x14ac:dyDescent="0.25">
      <c r="A235" s="312"/>
      <c r="B235" s="313" t="s">
        <v>72</v>
      </c>
      <c r="C235" s="352" t="str">
        <f t="shared" si="648"/>
        <v>6 - LA VISITE LIBRE</v>
      </c>
      <c r="D235" s="351" t="s">
        <v>864</v>
      </c>
      <c r="E235" s="335" t="s">
        <v>78</v>
      </c>
      <c r="F235" s="313">
        <f>VLOOKUP(H235,Feuil1!A$1:B$5,2,0)</f>
        <v>0.2</v>
      </c>
      <c r="G235" s="373">
        <f t="shared" si="649"/>
        <v>5</v>
      </c>
      <c r="H235" s="374" t="s">
        <v>157</v>
      </c>
      <c r="I235" s="324">
        <v>26</v>
      </c>
      <c r="J235" s="663">
        <f>IF(I235&lt;&gt;"",MAX(J$1:J234)+1,"")</f>
        <v>204</v>
      </c>
      <c r="K235" s="736" t="s">
        <v>835</v>
      </c>
      <c r="L235" s="182">
        <v>3</v>
      </c>
      <c r="M235" s="667" t="str">
        <f>IF('RESULTAT GLOBAL'!D$36="NON","Non Mesuré","OUI")</f>
        <v>Non Mesuré</v>
      </c>
      <c r="N235" s="668" t="str">
        <f>IF('RESULTAT GLOBAL'!D$36="NON","Ce site n'est pas un parc et jardin","")</f>
        <v>Ce site n'est pas un parc et jardin</v>
      </c>
      <c r="O235" s="199" t="str">
        <f t="shared" si="650"/>
        <v/>
      </c>
      <c r="P235" s="188"/>
      <c r="Q235" s="447" t="s">
        <v>763</v>
      </c>
      <c r="R235" s="115"/>
      <c r="S235" s="145"/>
      <c r="T235" s="116">
        <f t="shared" ref="T235:T236" si="680">L235</f>
        <v>3</v>
      </c>
      <c r="U235" s="116" t="str">
        <f t="shared" ref="U235:U236" si="681">IF(M235="OUI",1,IF(M235="NON",0,IF(M235="Non Mesuré","",0)))</f>
        <v/>
      </c>
      <c r="V235" s="116" t="str">
        <f t="shared" ref="V235:V236" si="682">IF(M235&lt;&gt;"Non Mesuré",T235*U235,"")</f>
        <v/>
      </c>
      <c r="W235" s="116"/>
      <c r="X235" s="116">
        <f t="shared" ref="X235:X236" si="683">IF(M235="Non Mesuré",T235,0)</f>
        <v>3</v>
      </c>
      <c r="Y235" s="116"/>
      <c r="Z235" s="116">
        <f t="shared" ref="Z235:Z236" si="684">T235-X235</f>
        <v>0</v>
      </c>
      <c r="AA235" s="116"/>
      <c r="AB235" s="117"/>
      <c r="AC235" s="117"/>
      <c r="AD235" s="118" t="str">
        <f t="shared" ref="AD235:AD236" si="685">IF(G235=1,V235,"")</f>
        <v/>
      </c>
      <c r="AE235" s="118"/>
      <c r="AF235" s="118" t="str">
        <f t="shared" ref="AF235:AF236" si="686">IF(G235=1,X235,"")</f>
        <v/>
      </c>
      <c r="AG235" s="118"/>
      <c r="AH235" s="118" t="str">
        <f t="shared" ref="AH235:AH236" si="687">IF(G235=1,Z235,"")</f>
        <v/>
      </c>
      <c r="AI235" s="119"/>
      <c r="AJ235" s="120"/>
      <c r="AK235" s="118"/>
      <c r="AL235" s="118" t="str">
        <f t="shared" ref="AL235:AL236" si="688">IF(G235=2,V235,"")</f>
        <v/>
      </c>
      <c r="AM235" s="118"/>
      <c r="AN235" s="118" t="str">
        <f t="shared" ref="AN235:AN236" si="689">IF(G235=2,X235,"")</f>
        <v/>
      </c>
      <c r="AO235" s="118"/>
      <c r="AP235" s="118" t="str">
        <f t="shared" ref="AP235:AP236" si="690">IF(G235=2,Z235,"")</f>
        <v/>
      </c>
      <c r="AQ235" s="119"/>
      <c r="AR235" s="120"/>
      <c r="AS235" s="118"/>
      <c r="AT235" s="118" t="str">
        <f t="shared" ref="AT235:AT236" si="691">IF(G235=3,V235,"")</f>
        <v/>
      </c>
      <c r="AU235" s="118"/>
      <c r="AV235" s="118" t="str">
        <f t="shared" ref="AV235:AV236" si="692">IF(G235=3,X235,"")</f>
        <v/>
      </c>
      <c r="AW235" s="118"/>
      <c r="AX235" s="118" t="str">
        <f t="shared" ref="AX235:AX236" si="693">IF(G235=3,Z235,"")</f>
        <v/>
      </c>
      <c r="AY235" s="119"/>
      <c r="AZ235" s="120"/>
      <c r="BA235" s="118"/>
      <c r="BB235" s="118" t="str">
        <f t="shared" ref="BB235:BB236" si="694">IF(G235=4,V235,"")</f>
        <v/>
      </c>
      <c r="BC235" s="118"/>
      <c r="BD235" s="118" t="str">
        <f t="shared" ref="BD235:BD236" si="695">IF(G235=4,X235,"")</f>
        <v/>
      </c>
      <c r="BE235" s="118"/>
      <c r="BF235" s="118" t="str">
        <f t="shared" ref="BF235:BF236" si="696">IF(G235=4,Z235,"")</f>
        <v/>
      </c>
      <c r="BG235" s="119"/>
      <c r="BH235" s="120"/>
      <c r="BI235" s="116"/>
      <c r="BJ235" s="118" t="str">
        <f t="shared" ref="BJ235:BJ236" si="697">IF(G235=5,V235,"")</f>
        <v/>
      </c>
      <c r="BK235" s="118"/>
      <c r="BL235" s="118">
        <f t="shared" ref="BL235:BL236" si="698">IF(G235=5,X235,"")</f>
        <v>3</v>
      </c>
      <c r="BM235" s="118"/>
      <c r="BN235" s="118">
        <f t="shared" ref="BN235:BN236" si="699">IF(G235=5,Z235,"")</f>
        <v>0</v>
      </c>
      <c r="BO235" s="119"/>
      <c r="BP235" s="120"/>
      <c r="BQ235" s="116"/>
      <c r="BR235" s="118" t="str">
        <f t="shared" ref="BR235:BR236" si="700">IF(A235=31,V235,"")</f>
        <v/>
      </c>
      <c r="BS235" s="118"/>
      <c r="BT235" s="118" t="str">
        <f t="shared" ref="BT235:BT236" si="701">IF(A235=31,X235,"")</f>
        <v/>
      </c>
      <c r="BU235" s="118"/>
      <c r="BV235" s="118" t="str">
        <f t="shared" ref="BV235:BV236" si="702">IF(A235=31,Z235,"")</f>
        <v/>
      </c>
      <c r="BW235" s="119"/>
      <c r="BX235" s="120"/>
      <c r="BY235" s="121"/>
      <c r="BZ235" s="118" t="str">
        <f t="shared" ref="BZ235:BZ236" si="703">IF(A235=32,V235,"")</f>
        <v/>
      </c>
      <c r="CA235" s="118"/>
      <c r="CB235" s="118" t="str">
        <f t="shared" ref="CB235:CB236" si="704">IF(A235=32,X235,"")</f>
        <v/>
      </c>
      <c r="CC235" s="118"/>
      <c r="CD235" s="118" t="str">
        <f t="shared" ref="CD235:CD236" si="705">IF(A235=32,Z235,"")</f>
        <v/>
      </c>
      <c r="CE235" s="119"/>
      <c r="CH235" s="118" t="str">
        <f t="shared" ref="CH235:CH236" si="706">IF(A235=33,V235,"")</f>
        <v/>
      </c>
      <c r="CI235" s="118"/>
      <c r="CJ235" s="118" t="str">
        <f t="shared" ref="CJ235:CJ236" si="707">IF(A235=33,X235,"")</f>
        <v/>
      </c>
      <c r="CK235" s="118"/>
      <c r="CL235" s="118" t="str">
        <f t="shared" ref="CL235:CL236" si="708">IF(A235=33,Z235,"")</f>
        <v/>
      </c>
      <c r="CM235" s="119"/>
      <c r="DQ235" s="134">
        <f>IF(I235&lt;&gt;"",MAX(J$1:J371)+1,"")</f>
        <v>323</v>
      </c>
    </row>
    <row r="236" spans="1:121" s="113" customFormat="1" ht="32.25" customHeight="1" x14ac:dyDescent="0.25">
      <c r="A236" s="312"/>
      <c r="B236" s="313" t="s">
        <v>72</v>
      </c>
      <c r="C236" s="352" t="str">
        <f t="shared" si="648"/>
        <v>6 - LA VISITE LIBRE</v>
      </c>
      <c r="D236" s="351" t="s">
        <v>864</v>
      </c>
      <c r="E236" s="335" t="s">
        <v>78</v>
      </c>
      <c r="F236" s="313">
        <f>VLOOKUP(H236,Feuil1!A$1:B$5,2,0)</f>
        <v>0.2</v>
      </c>
      <c r="G236" s="373">
        <f t="shared" si="649"/>
        <v>5</v>
      </c>
      <c r="H236" s="374" t="s">
        <v>157</v>
      </c>
      <c r="I236" s="324">
        <v>26</v>
      </c>
      <c r="J236" s="663">
        <f>IF(I236&lt;&gt;"",MAX(J$1:J235)+1,"")</f>
        <v>205</v>
      </c>
      <c r="K236" s="736" t="s">
        <v>836</v>
      </c>
      <c r="L236" s="182">
        <v>3</v>
      </c>
      <c r="M236" s="667" t="str">
        <f>IF('RESULTAT GLOBAL'!D$36="NON","Non Mesuré","OUI")</f>
        <v>Non Mesuré</v>
      </c>
      <c r="N236" s="668" t="str">
        <f>IF('RESULTAT GLOBAL'!D$36="NON","Ce site n'est pas un parc et jardin","")</f>
        <v>Ce site n'est pas un parc et jardin</v>
      </c>
      <c r="O236" s="199" t="str">
        <f t="shared" si="650"/>
        <v/>
      </c>
      <c r="P236" s="188"/>
      <c r="Q236" s="447" t="s">
        <v>763</v>
      </c>
      <c r="R236" s="115"/>
      <c r="S236" s="145"/>
      <c r="T236" s="116">
        <f t="shared" si="680"/>
        <v>3</v>
      </c>
      <c r="U236" s="116" t="str">
        <f t="shared" si="681"/>
        <v/>
      </c>
      <c r="V236" s="116" t="str">
        <f t="shared" si="682"/>
        <v/>
      </c>
      <c r="W236" s="116"/>
      <c r="X236" s="116">
        <f t="shared" si="683"/>
        <v>3</v>
      </c>
      <c r="Y236" s="116"/>
      <c r="Z236" s="116">
        <f t="shared" si="684"/>
        <v>0</v>
      </c>
      <c r="AA236" s="116"/>
      <c r="AB236" s="117"/>
      <c r="AC236" s="117"/>
      <c r="AD236" s="118" t="str">
        <f t="shared" si="685"/>
        <v/>
      </c>
      <c r="AE236" s="118"/>
      <c r="AF236" s="118" t="str">
        <f t="shared" si="686"/>
        <v/>
      </c>
      <c r="AG236" s="118"/>
      <c r="AH236" s="118" t="str">
        <f t="shared" si="687"/>
        <v/>
      </c>
      <c r="AI236" s="119"/>
      <c r="AJ236" s="120"/>
      <c r="AK236" s="118"/>
      <c r="AL236" s="118" t="str">
        <f t="shared" si="688"/>
        <v/>
      </c>
      <c r="AM236" s="118"/>
      <c r="AN236" s="118" t="str">
        <f t="shared" si="689"/>
        <v/>
      </c>
      <c r="AO236" s="118"/>
      <c r="AP236" s="118" t="str">
        <f t="shared" si="690"/>
        <v/>
      </c>
      <c r="AQ236" s="119"/>
      <c r="AR236" s="120"/>
      <c r="AS236" s="118"/>
      <c r="AT236" s="118" t="str">
        <f t="shared" si="691"/>
        <v/>
      </c>
      <c r="AU236" s="118"/>
      <c r="AV236" s="118" t="str">
        <f t="shared" si="692"/>
        <v/>
      </c>
      <c r="AW236" s="118"/>
      <c r="AX236" s="118" t="str">
        <f t="shared" si="693"/>
        <v/>
      </c>
      <c r="AY236" s="119"/>
      <c r="AZ236" s="120"/>
      <c r="BA236" s="118"/>
      <c r="BB236" s="118" t="str">
        <f t="shared" si="694"/>
        <v/>
      </c>
      <c r="BC236" s="118"/>
      <c r="BD236" s="118" t="str">
        <f t="shared" si="695"/>
        <v/>
      </c>
      <c r="BE236" s="118"/>
      <c r="BF236" s="118" t="str">
        <f t="shared" si="696"/>
        <v/>
      </c>
      <c r="BG236" s="119"/>
      <c r="BH236" s="120"/>
      <c r="BI236" s="116"/>
      <c r="BJ236" s="118" t="str">
        <f t="shared" si="697"/>
        <v/>
      </c>
      <c r="BK236" s="118"/>
      <c r="BL236" s="118">
        <f t="shared" si="698"/>
        <v>3</v>
      </c>
      <c r="BM236" s="118"/>
      <c r="BN236" s="118">
        <f t="shared" si="699"/>
        <v>0</v>
      </c>
      <c r="BO236" s="119"/>
      <c r="BP236" s="120"/>
      <c r="BQ236" s="116"/>
      <c r="BR236" s="118" t="str">
        <f t="shared" si="700"/>
        <v/>
      </c>
      <c r="BS236" s="118"/>
      <c r="BT236" s="118" t="str">
        <f t="shared" si="701"/>
        <v/>
      </c>
      <c r="BU236" s="118"/>
      <c r="BV236" s="118" t="str">
        <f t="shared" si="702"/>
        <v/>
      </c>
      <c r="BW236" s="119"/>
      <c r="BX236" s="120"/>
      <c r="BY236" s="121"/>
      <c r="BZ236" s="118" t="str">
        <f t="shared" si="703"/>
        <v/>
      </c>
      <c r="CA236" s="118"/>
      <c r="CB236" s="118" t="str">
        <f t="shared" si="704"/>
        <v/>
      </c>
      <c r="CC236" s="118"/>
      <c r="CD236" s="118" t="str">
        <f t="shared" si="705"/>
        <v/>
      </c>
      <c r="CE236" s="119"/>
      <c r="CH236" s="118" t="str">
        <f t="shared" si="706"/>
        <v/>
      </c>
      <c r="CI236" s="118"/>
      <c r="CJ236" s="118" t="str">
        <f t="shared" si="707"/>
        <v/>
      </c>
      <c r="CK236" s="118"/>
      <c r="CL236" s="118" t="str">
        <f t="shared" si="708"/>
        <v/>
      </c>
      <c r="CM236" s="119"/>
      <c r="DQ236" s="134">
        <f>IF(I236&lt;&gt;"",MAX(J$1:J372)+1,"")</f>
        <v>324</v>
      </c>
    </row>
    <row r="237" spans="1:121" s="113" customFormat="1" ht="32.25" customHeight="1" x14ac:dyDescent="0.25">
      <c r="A237" s="312"/>
      <c r="B237" s="313" t="s">
        <v>72</v>
      </c>
      <c r="C237" s="352" t="str">
        <f t="shared" si="648"/>
        <v>6 - LA VISITE LIBRE</v>
      </c>
      <c r="D237" s="351" t="s">
        <v>864</v>
      </c>
      <c r="E237" s="335" t="s">
        <v>78</v>
      </c>
      <c r="F237" s="313">
        <f>VLOOKUP(H237,Feuil1!A$1:B$5,2,0)</f>
        <v>0.2</v>
      </c>
      <c r="G237" s="373">
        <f t="shared" si="649"/>
        <v>5</v>
      </c>
      <c r="H237" s="374" t="s">
        <v>157</v>
      </c>
      <c r="I237" s="324">
        <v>26</v>
      </c>
      <c r="J237" s="663">
        <f>IF(I237&lt;&gt;"",MAX(J$1:J236)+1,"")</f>
        <v>206</v>
      </c>
      <c r="K237" s="736" t="s">
        <v>840</v>
      </c>
      <c r="L237" s="182">
        <v>3</v>
      </c>
      <c r="M237" s="667" t="str">
        <f>IF('RESULTAT GLOBAL'!D$36="NON","Non Mesuré","OUI")</f>
        <v>Non Mesuré</v>
      </c>
      <c r="N237" s="668" t="str">
        <f>IF('RESULTAT GLOBAL'!D$36="NON","Ce site n'est pas un parc et jardin","")</f>
        <v>Ce site n'est pas un parc et jardin</v>
      </c>
      <c r="O237" s="199" t="str">
        <f t="shared" si="650"/>
        <v/>
      </c>
      <c r="P237" s="188" t="s">
        <v>841</v>
      </c>
      <c r="Q237" s="447" t="s">
        <v>763</v>
      </c>
      <c r="R237" s="115"/>
      <c r="S237" s="145"/>
      <c r="T237" s="116">
        <f t="shared" ref="T237" si="709">L237</f>
        <v>3</v>
      </c>
      <c r="U237" s="116" t="str">
        <f t="shared" ref="U237" si="710">IF(M237="OUI",1,IF(M237="NON",0,IF(M237="Non Mesuré","",0)))</f>
        <v/>
      </c>
      <c r="V237" s="116" t="str">
        <f t="shared" ref="V237" si="711">IF(M237&lt;&gt;"Non Mesuré",T237*U237,"")</f>
        <v/>
      </c>
      <c r="W237" s="116"/>
      <c r="X237" s="116">
        <f t="shared" ref="X237" si="712">IF(M237="Non Mesuré",T237,0)</f>
        <v>3</v>
      </c>
      <c r="Y237" s="116"/>
      <c r="Z237" s="116">
        <f t="shared" ref="Z237" si="713">T237-X237</f>
        <v>0</v>
      </c>
      <c r="AA237" s="116"/>
      <c r="AB237" s="117"/>
      <c r="AC237" s="117"/>
      <c r="AD237" s="118" t="str">
        <f t="shared" ref="AD237" si="714">IF(G237=1,V237,"")</f>
        <v/>
      </c>
      <c r="AE237" s="118"/>
      <c r="AF237" s="118" t="str">
        <f t="shared" ref="AF237" si="715">IF(G237=1,X237,"")</f>
        <v/>
      </c>
      <c r="AG237" s="118"/>
      <c r="AH237" s="118" t="str">
        <f t="shared" ref="AH237" si="716">IF(G237=1,Z237,"")</f>
        <v/>
      </c>
      <c r="AI237" s="119"/>
      <c r="AJ237" s="120"/>
      <c r="AK237" s="118"/>
      <c r="AL237" s="118" t="str">
        <f t="shared" ref="AL237" si="717">IF(G237=2,V237,"")</f>
        <v/>
      </c>
      <c r="AM237" s="118"/>
      <c r="AN237" s="118" t="str">
        <f t="shared" ref="AN237" si="718">IF(G237=2,X237,"")</f>
        <v/>
      </c>
      <c r="AO237" s="118"/>
      <c r="AP237" s="118" t="str">
        <f t="shared" ref="AP237" si="719">IF(G237=2,Z237,"")</f>
        <v/>
      </c>
      <c r="AQ237" s="119"/>
      <c r="AR237" s="120"/>
      <c r="AS237" s="118"/>
      <c r="AT237" s="118" t="str">
        <f t="shared" ref="AT237" si="720">IF(G237=3,V237,"")</f>
        <v/>
      </c>
      <c r="AU237" s="118"/>
      <c r="AV237" s="118" t="str">
        <f t="shared" ref="AV237" si="721">IF(G237=3,X237,"")</f>
        <v/>
      </c>
      <c r="AW237" s="118"/>
      <c r="AX237" s="118" t="str">
        <f t="shared" ref="AX237" si="722">IF(G237=3,Z237,"")</f>
        <v/>
      </c>
      <c r="AY237" s="119"/>
      <c r="AZ237" s="120"/>
      <c r="BA237" s="118"/>
      <c r="BB237" s="118" t="str">
        <f t="shared" ref="BB237" si="723">IF(G237=4,V237,"")</f>
        <v/>
      </c>
      <c r="BC237" s="118"/>
      <c r="BD237" s="118" t="str">
        <f t="shared" ref="BD237" si="724">IF(G237=4,X237,"")</f>
        <v/>
      </c>
      <c r="BE237" s="118"/>
      <c r="BF237" s="118" t="str">
        <f t="shared" ref="BF237" si="725">IF(G237=4,Z237,"")</f>
        <v/>
      </c>
      <c r="BG237" s="119"/>
      <c r="BH237" s="120"/>
      <c r="BI237" s="116"/>
      <c r="BJ237" s="118" t="str">
        <f t="shared" ref="BJ237" si="726">IF(G237=5,V237,"")</f>
        <v/>
      </c>
      <c r="BK237" s="118"/>
      <c r="BL237" s="118">
        <f t="shared" ref="BL237" si="727">IF(G237=5,X237,"")</f>
        <v>3</v>
      </c>
      <c r="BM237" s="118"/>
      <c r="BN237" s="118">
        <f t="shared" ref="BN237" si="728">IF(G237=5,Z237,"")</f>
        <v>0</v>
      </c>
      <c r="BO237" s="119"/>
      <c r="BP237" s="120"/>
      <c r="BQ237" s="116"/>
      <c r="BR237" s="118" t="str">
        <f t="shared" ref="BR237" si="729">IF(A237=31,V237,"")</f>
        <v/>
      </c>
      <c r="BS237" s="118"/>
      <c r="BT237" s="118" t="str">
        <f t="shared" ref="BT237" si="730">IF(A237=31,X237,"")</f>
        <v/>
      </c>
      <c r="BU237" s="118"/>
      <c r="BV237" s="118" t="str">
        <f t="shared" ref="BV237" si="731">IF(A237=31,Z237,"")</f>
        <v/>
      </c>
      <c r="BW237" s="119"/>
      <c r="BX237" s="120"/>
      <c r="BY237" s="121"/>
      <c r="BZ237" s="118" t="str">
        <f t="shared" ref="BZ237" si="732">IF(A237=32,V237,"")</f>
        <v/>
      </c>
      <c r="CA237" s="118"/>
      <c r="CB237" s="118" t="str">
        <f t="shared" ref="CB237" si="733">IF(A237=32,X237,"")</f>
        <v/>
      </c>
      <c r="CC237" s="118"/>
      <c r="CD237" s="118" t="str">
        <f t="shared" ref="CD237" si="734">IF(A237=32,Z237,"")</f>
        <v/>
      </c>
      <c r="CE237" s="119"/>
      <c r="CH237" s="118" t="str">
        <f t="shared" ref="CH237" si="735">IF(A237=33,V237,"")</f>
        <v/>
      </c>
      <c r="CI237" s="118"/>
      <c r="CJ237" s="118" t="str">
        <f t="shared" ref="CJ237" si="736">IF(A237=33,X237,"")</f>
        <v/>
      </c>
      <c r="CK237" s="118"/>
      <c r="CL237" s="118" t="str">
        <f t="shared" ref="CL237" si="737">IF(A237=33,Z237,"")</f>
        <v/>
      </c>
      <c r="CM237" s="119"/>
      <c r="DQ237" s="134">
        <f>IF(I237&lt;&gt;"",MAX(J$1:J373)+1,"")</f>
        <v>324</v>
      </c>
    </row>
    <row r="238" spans="1:121" s="113" customFormat="1" ht="32.25" customHeight="1" x14ac:dyDescent="0.25">
      <c r="A238" s="312"/>
      <c r="B238" s="313" t="s">
        <v>72</v>
      </c>
      <c r="C238" s="352" t="str">
        <f t="shared" si="648"/>
        <v>6 - LA VISITE LIBRE</v>
      </c>
      <c r="D238" s="351" t="s">
        <v>864</v>
      </c>
      <c r="E238" s="335" t="s">
        <v>78</v>
      </c>
      <c r="F238" s="313">
        <f>VLOOKUP(H238,Feuil1!A$1:B$5,2,0)</f>
        <v>0.2</v>
      </c>
      <c r="G238" s="373">
        <f t="shared" si="649"/>
        <v>5</v>
      </c>
      <c r="H238" s="374" t="s">
        <v>157</v>
      </c>
      <c r="I238" s="324">
        <v>26</v>
      </c>
      <c r="J238" s="663">
        <f>IF(I238&lt;&gt;"",MAX(J$1:J237)+1,"")</f>
        <v>207</v>
      </c>
      <c r="K238" s="736" t="s">
        <v>837</v>
      </c>
      <c r="L238" s="182">
        <v>3</v>
      </c>
      <c r="M238" s="667" t="str">
        <f>IF('RESULTAT GLOBAL'!D$36="NON","Non Mesuré","OUI")</f>
        <v>Non Mesuré</v>
      </c>
      <c r="N238" s="668" t="str">
        <f>IF('RESULTAT GLOBAL'!D$36="NON","Ce site n'est pas un parc et jardin","")</f>
        <v>Ce site n'est pas un parc et jardin</v>
      </c>
      <c r="O238" s="199" t="str">
        <f t="shared" si="650"/>
        <v/>
      </c>
      <c r="P238" s="188" t="s">
        <v>839</v>
      </c>
      <c r="Q238" s="447" t="s">
        <v>763</v>
      </c>
      <c r="R238" s="115"/>
      <c r="S238" s="145"/>
      <c r="T238" s="116">
        <f t="shared" ref="T238:T239" si="738">L238</f>
        <v>3</v>
      </c>
      <c r="U238" s="116" t="str">
        <f t="shared" ref="U238:U239" si="739">IF(M238="OUI",1,IF(M238="NON",0,IF(M238="Non Mesuré","",0)))</f>
        <v/>
      </c>
      <c r="V238" s="116" t="str">
        <f t="shared" ref="V238:V239" si="740">IF(M238&lt;&gt;"Non Mesuré",T238*U238,"")</f>
        <v/>
      </c>
      <c r="W238" s="116"/>
      <c r="X238" s="116">
        <f t="shared" ref="X238:X239" si="741">IF(M238="Non Mesuré",T238,0)</f>
        <v>3</v>
      </c>
      <c r="Y238" s="116"/>
      <c r="Z238" s="116">
        <f t="shared" ref="Z238:Z239" si="742">T238-X238</f>
        <v>0</v>
      </c>
      <c r="AA238" s="116"/>
      <c r="AB238" s="117"/>
      <c r="AC238" s="117"/>
      <c r="AD238" s="118" t="str">
        <f t="shared" ref="AD238:AD239" si="743">IF(G238=1,V238,"")</f>
        <v/>
      </c>
      <c r="AE238" s="118"/>
      <c r="AF238" s="118" t="str">
        <f t="shared" ref="AF238:AF239" si="744">IF(G238=1,X238,"")</f>
        <v/>
      </c>
      <c r="AG238" s="118"/>
      <c r="AH238" s="118" t="str">
        <f t="shared" ref="AH238:AH239" si="745">IF(G238=1,Z238,"")</f>
        <v/>
      </c>
      <c r="AI238" s="119"/>
      <c r="AJ238" s="120"/>
      <c r="AK238" s="118"/>
      <c r="AL238" s="118" t="str">
        <f t="shared" ref="AL238:AL239" si="746">IF(G238=2,V238,"")</f>
        <v/>
      </c>
      <c r="AM238" s="118"/>
      <c r="AN238" s="118" t="str">
        <f t="shared" ref="AN238:AN239" si="747">IF(G238=2,X238,"")</f>
        <v/>
      </c>
      <c r="AO238" s="118"/>
      <c r="AP238" s="118" t="str">
        <f t="shared" ref="AP238:AP239" si="748">IF(G238=2,Z238,"")</f>
        <v/>
      </c>
      <c r="AQ238" s="119"/>
      <c r="AR238" s="120"/>
      <c r="AS238" s="118"/>
      <c r="AT238" s="118" t="str">
        <f t="shared" ref="AT238:AT239" si="749">IF(G238=3,V238,"")</f>
        <v/>
      </c>
      <c r="AU238" s="118"/>
      <c r="AV238" s="118" t="str">
        <f t="shared" ref="AV238:AV239" si="750">IF(G238=3,X238,"")</f>
        <v/>
      </c>
      <c r="AW238" s="118"/>
      <c r="AX238" s="118" t="str">
        <f t="shared" ref="AX238:AX239" si="751">IF(G238=3,Z238,"")</f>
        <v/>
      </c>
      <c r="AY238" s="119"/>
      <c r="AZ238" s="120"/>
      <c r="BA238" s="118"/>
      <c r="BB238" s="118" t="str">
        <f t="shared" ref="BB238:BB239" si="752">IF(G238=4,V238,"")</f>
        <v/>
      </c>
      <c r="BC238" s="118"/>
      <c r="BD238" s="118" t="str">
        <f t="shared" ref="BD238:BD239" si="753">IF(G238=4,X238,"")</f>
        <v/>
      </c>
      <c r="BE238" s="118"/>
      <c r="BF238" s="118" t="str">
        <f t="shared" ref="BF238:BF239" si="754">IF(G238=4,Z238,"")</f>
        <v/>
      </c>
      <c r="BG238" s="119"/>
      <c r="BH238" s="120"/>
      <c r="BI238" s="116"/>
      <c r="BJ238" s="118" t="str">
        <f t="shared" ref="BJ238:BJ239" si="755">IF(G238=5,V238,"")</f>
        <v/>
      </c>
      <c r="BK238" s="118"/>
      <c r="BL238" s="118">
        <f t="shared" ref="BL238:BL239" si="756">IF(G238=5,X238,"")</f>
        <v>3</v>
      </c>
      <c r="BM238" s="118"/>
      <c r="BN238" s="118">
        <f t="shared" ref="BN238:BN239" si="757">IF(G238=5,Z238,"")</f>
        <v>0</v>
      </c>
      <c r="BO238" s="119"/>
      <c r="BP238" s="120"/>
      <c r="BQ238" s="116"/>
      <c r="BR238" s="118" t="str">
        <f t="shared" ref="BR238:BR239" si="758">IF(A238=31,V238,"")</f>
        <v/>
      </c>
      <c r="BS238" s="118"/>
      <c r="BT238" s="118" t="str">
        <f t="shared" ref="BT238:BT239" si="759">IF(A238=31,X238,"")</f>
        <v/>
      </c>
      <c r="BU238" s="118"/>
      <c r="BV238" s="118" t="str">
        <f t="shared" ref="BV238:BV239" si="760">IF(A238=31,Z238,"")</f>
        <v/>
      </c>
      <c r="BW238" s="119"/>
      <c r="BX238" s="120"/>
      <c r="BY238" s="121"/>
      <c r="BZ238" s="118" t="str">
        <f t="shared" ref="BZ238:BZ239" si="761">IF(A238=32,V238,"")</f>
        <v/>
      </c>
      <c r="CA238" s="118"/>
      <c r="CB238" s="118" t="str">
        <f t="shared" ref="CB238:CB239" si="762">IF(A238=32,X238,"")</f>
        <v/>
      </c>
      <c r="CC238" s="118"/>
      <c r="CD238" s="118" t="str">
        <f t="shared" ref="CD238:CD239" si="763">IF(A238=32,Z238,"")</f>
        <v/>
      </c>
      <c r="CE238" s="119"/>
      <c r="CH238" s="118" t="str">
        <f t="shared" ref="CH238:CH239" si="764">IF(A238=33,V238,"")</f>
        <v/>
      </c>
      <c r="CI238" s="118"/>
      <c r="CJ238" s="118" t="str">
        <f t="shared" ref="CJ238:CJ239" si="765">IF(A238=33,X238,"")</f>
        <v/>
      </c>
      <c r="CK238" s="118"/>
      <c r="CL238" s="118" t="str">
        <f t="shared" ref="CL238:CL239" si="766">IF(A238=33,Z238,"")</f>
        <v/>
      </c>
      <c r="CM238" s="119"/>
      <c r="DQ238" s="134">
        <f>IF(I238&lt;&gt;"",MAX(J$1:J375)+1,"")</f>
        <v>325</v>
      </c>
    </row>
    <row r="239" spans="1:121" s="113" customFormat="1" ht="32.25" customHeight="1" x14ac:dyDescent="0.25">
      <c r="A239" s="312"/>
      <c r="B239" s="313" t="s">
        <v>72</v>
      </c>
      <c r="C239" s="352" t="str">
        <f t="shared" si="648"/>
        <v>6 - LA VISITE LIBRE</v>
      </c>
      <c r="D239" s="351" t="s">
        <v>864</v>
      </c>
      <c r="E239" s="335" t="s">
        <v>78</v>
      </c>
      <c r="F239" s="313">
        <f>VLOOKUP(H239,Feuil1!A$1:B$5,2,0)</f>
        <v>0.2</v>
      </c>
      <c r="G239" s="373">
        <f t="shared" si="649"/>
        <v>5</v>
      </c>
      <c r="H239" s="374" t="s">
        <v>157</v>
      </c>
      <c r="I239" s="324">
        <v>26</v>
      </c>
      <c r="J239" s="663">
        <f>IF(I239&lt;&gt;"",MAX(J$1:J238)+1,"")</f>
        <v>208</v>
      </c>
      <c r="K239" s="737" t="s">
        <v>838</v>
      </c>
      <c r="L239" s="182">
        <v>3</v>
      </c>
      <c r="M239" s="667" t="str">
        <f>IF('RESULTAT GLOBAL'!D$36="NON","Non Mesuré","OUI")</f>
        <v>Non Mesuré</v>
      </c>
      <c r="N239" s="668" t="str">
        <f>IF('RESULTAT GLOBAL'!D$36="NON","Ce site n'est pas un parc et jardin","")</f>
        <v>Ce site n'est pas un parc et jardin</v>
      </c>
      <c r="O239" s="199" t="str">
        <f t="shared" si="650"/>
        <v/>
      </c>
      <c r="P239" s="188"/>
      <c r="Q239" s="447" t="s">
        <v>763</v>
      </c>
      <c r="R239" s="115"/>
      <c r="S239" s="145"/>
      <c r="T239" s="116">
        <f t="shared" si="738"/>
        <v>3</v>
      </c>
      <c r="U239" s="116" t="str">
        <f t="shared" si="739"/>
        <v/>
      </c>
      <c r="V239" s="116" t="str">
        <f t="shared" si="740"/>
        <v/>
      </c>
      <c r="W239" s="116"/>
      <c r="X239" s="116">
        <f t="shared" si="741"/>
        <v>3</v>
      </c>
      <c r="Y239" s="116"/>
      <c r="Z239" s="116">
        <f t="shared" si="742"/>
        <v>0</v>
      </c>
      <c r="AA239" s="116"/>
      <c r="AB239" s="117"/>
      <c r="AC239" s="117"/>
      <c r="AD239" s="118" t="str">
        <f t="shared" si="743"/>
        <v/>
      </c>
      <c r="AE239" s="118"/>
      <c r="AF239" s="118" t="str">
        <f t="shared" si="744"/>
        <v/>
      </c>
      <c r="AG239" s="118"/>
      <c r="AH239" s="118" t="str">
        <f t="shared" si="745"/>
        <v/>
      </c>
      <c r="AI239" s="119"/>
      <c r="AJ239" s="120"/>
      <c r="AK239" s="118"/>
      <c r="AL239" s="118" t="str">
        <f t="shared" si="746"/>
        <v/>
      </c>
      <c r="AM239" s="118"/>
      <c r="AN239" s="118" t="str">
        <f t="shared" si="747"/>
        <v/>
      </c>
      <c r="AO239" s="118"/>
      <c r="AP239" s="118" t="str">
        <f t="shared" si="748"/>
        <v/>
      </c>
      <c r="AQ239" s="119"/>
      <c r="AR239" s="120"/>
      <c r="AS239" s="118"/>
      <c r="AT239" s="118" t="str">
        <f t="shared" si="749"/>
        <v/>
      </c>
      <c r="AU239" s="118"/>
      <c r="AV239" s="118" t="str">
        <f t="shared" si="750"/>
        <v/>
      </c>
      <c r="AW239" s="118"/>
      <c r="AX239" s="118" t="str">
        <f t="shared" si="751"/>
        <v/>
      </c>
      <c r="AY239" s="119"/>
      <c r="AZ239" s="120"/>
      <c r="BA239" s="118"/>
      <c r="BB239" s="118" t="str">
        <f t="shared" si="752"/>
        <v/>
      </c>
      <c r="BC239" s="118"/>
      <c r="BD239" s="118" t="str">
        <f t="shared" si="753"/>
        <v/>
      </c>
      <c r="BE239" s="118"/>
      <c r="BF239" s="118" t="str">
        <f t="shared" si="754"/>
        <v/>
      </c>
      <c r="BG239" s="119"/>
      <c r="BH239" s="120"/>
      <c r="BI239" s="116"/>
      <c r="BJ239" s="118" t="str">
        <f t="shared" si="755"/>
        <v/>
      </c>
      <c r="BK239" s="118"/>
      <c r="BL239" s="118">
        <f t="shared" si="756"/>
        <v>3</v>
      </c>
      <c r="BM239" s="118"/>
      <c r="BN239" s="118">
        <f t="shared" si="757"/>
        <v>0</v>
      </c>
      <c r="BO239" s="119"/>
      <c r="BP239" s="120"/>
      <c r="BQ239" s="116"/>
      <c r="BR239" s="118" t="str">
        <f t="shared" si="758"/>
        <v/>
      </c>
      <c r="BS239" s="118"/>
      <c r="BT239" s="118" t="str">
        <f t="shared" si="759"/>
        <v/>
      </c>
      <c r="BU239" s="118"/>
      <c r="BV239" s="118" t="str">
        <f t="shared" si="760"/>
        <v/>
      </c>
      <c r="BW239" s="119"/>
      <c r="BX239" s="120"/>
      <c r="BY239" s="121"/>
      <c r="BZ239" s="118" t="str">
        <f t="shared" si="761"/>
        <v/>
      </c>
      <c r="CA239" s="118"/>
      <c r="CB239" s="118" t="str">
        <f t="shared" si="762"/>
        <v/>
      </c>
      <c r="CC239" s="118"/>
      <c r="CD239" s="118" t="str">
        <f t="shared" si="763"/>
        <v/>
      </c>
      <c r="CE239" s="119"/>
      <c r="CH239" s="118" t="str">
        <f t="shared" si="764"/>
        <v/>
      </c>
      <c r="CI239" s="118"/>
      <c r="CJ239" s="118" t="str">
        <f t="shared" si="765"/>
        <v/>
      </c>
      <c r="CK239" s="118"/>
      <c r="CL239" s="118" t="str">
        <f t="shared" si="766"/>
        <v/>
      </c>
      <c r="CM239" s="119"/>
      <c r="DQ239" s="134">
        <f>IF(I239&lt;&gt;"",MAX(J$1:J376)+1,"")</f>
        <v>326</v>
      </c>
    </row>
    <row r="240" spans="1:121" s="113" customFormat="1" ht="33.75" customHeight="1" x14ac:dyDescent="0.2">
      <c r="A240" s="312"/>
      <c r="B240" s="313"/>
      <c r="C240" s="313"/>
      <c r="D240" s="313"/>
      <c r="E240" s="313"/>
      <c r="F240" s="313"/>
      <c r="G240" s="322"/>
      <c r="H240" s="322"/>
      <c r="I240" s="324"/>
      <c r="J240" s="663" t="str">
        <f>IF(I240&lt;&gt;"",MAX(J$1:J239)+1,"")</f>
        <v/>
      </c>
      <c r="K240" s="479" t="s">
        <v>677</v>
      </c>
      <c r="L240" s="480" t="s">
        <v>44</v>
      </c>
      <c r="M240" s="481" t="s">
        <v>45</v>
      </c>
      <c r="N240" s="727" t="s">
        <v>46</v>
      </c>
      <c r="O240" s="290" t="str">
        <f t="shared" si="341"/>
        <v/>
      </c>
      <c r="P240" s="483" t="s">
        <v>270</v>
      </c>
      <c r="Q240" s="482" t="s">
        <v>488</v>
      </c>
      <c r="R240" s="115"/>
      <c r="S240" s="145"/>
      <c r="T240" s="263"/>
      <c r="U240" s="116"/>
      <c r="V240" s="116"/>
      <c r="W240" s="116">
        <f>SUM(V156:V223)</f>
        <v>172</v>
      </c>
      <c r="X240" s="116"/>
      <c r="Y240" s="116">
        <f>SUM(X156:X223)</f>
        <v>21</v>
      </c>
      <c r="Z240" s="116"/>
      <c r="AA240" s="116">
        <f>SUM(Z156:Z223)</f>
        <v>172</v>
      </c>
      <c r="AB240" s="117">
        <f>W240/AA240</f>
        <v>1</v>
      </c>
      <c r="AC240" s="117"/>
      <c r="AD240" s="118"/>
      <c r="AE240" s="118"/>
      <c r="AF240" s="118"/>
      <c r="AG240" s="118"/>
      <c r="AH240" s="118"/>
      <c r="AI240" s="119"/>
      <c r="AJ240" s="120"/>
      <c r="AK240" s="118"/>
      <c r="AL240" s="118"/>
      <c r="AM240" s="118"/>
      <c r="AN240" s="118"/>
      <c r="AO240" s="118"/>
      <c r="AP240" s="118"/>
      <c r="AQ240" s="119"/>
      <c r="AR240" s="120"/>
      <c r="AS240" s="118"/>
      <c r="AT240" s="118"/>
      <c r="AU240" s="118"/>
      <c r="AV240" s="118"/>
      <c r="AW240" s="118"/>
      <c r="AX240" s="118"/>
      <c r="AY240" s="119"/>
      <c r="AZ240" s="120"/>
      <c r="BA240" s="118"/>
      <c r="BB240" s="118"/>
      <c r="BC240" s="118"/>
      <c r="BD240" s="118"/>
      <c r="BE240" s="118"/>
      <c r="BF240" s="118"/>
      <c r="BG240" s="119"/>
      <c r="BH240" s="120"/>
      <c r="BI240" s="116"/>
      <c r="BJ240" s="118"/>
      <c r="BK240" s="118"/>
      <c r="BL240" s="118"/>
      <c r="BM240" s="118"/>
      <c r="BN240" s="118"/>
      <c r="BO240" s="119"/>
      <c r="BP240" s="120"/>
      <c r="BQ240" s="116"/>
      <c r="BR240" s="118" t="str">
        <f t="shared" si="537"/>
        <v/>
      </c>
      <c r="BS240" s="118"/>
      <c r="BT240" s="118" t="str">
        <f t="shared" si="538"/>
        <v/>
      </c>
      <c r="BU240" s="118"/>
      <c r="BV240" s="118" t="str">
        <f t="shared" si="539"/>
        <v/>
      </c>
      <c r="BW240" s="119"/>
      <c r="BX240" s="120"/>
      <c r="BY240" s="121"/>
      <c r="BZ240" s="118" t="str">
        <f t="shared" si="540"/>
        <v/>
      </c>
      <c r="CA240" s="118"/>
      <c r="CB240" s="118" t="str">
        <f t="shared" si="541"/>
        <v/>
      </c>
      <c r="CC240" s="118"/>
      <c r="CD240" s="118" t="str">
        <f t="shared" si="542"/>
        <v/>
      </c>
      <c r="CE240" s="119"/>
      <c r="CH240" s="118" t="str">
        <f t="shared" si="543"/>
        <v/>
      </c>
      <c r="CI240" s="118"/>
      <c r="CJ240" s="118" t="str">
        <f t="shared" si="544"/>
        <v/>
      </c>
      <c r="CK240" s="118"/>
      <c r="CL240" s="118" t="str">
        <f t="shared" si="545"/>
        <v/>
      </c>
      <c r="CM240" s="119"/>
      <c r="DQ240" s="134" t="str">
        <f>IF(I240&lt;&gt;"",MAX(J$1:J195)+1,"")</f>
        <v/>
      </c>
    </row>
    <row r="241" spans="1:121" s="132" customFormat="1" ht="18" customHeight="1" x14ac:dyDescent="0.25">
      <c r="A241" s="312"/>
      <c r="B241" s="313"/>
      <c r="C241" s="313"/>
      <c r="D241" s="313"/>
      <c r="E241" s="313"/>
      <c r="F241" s="313"/>
      <c r="G241" s="322"/>
      <c r="H241" s="322"/>
      <c r="I241" s="350"/>
      <c r="J241" s="663" t="str">
        <f>IF(I241&lt;&gt;"",MAX(J$1:J240)+1,"")</f>
        <v/>
      </c>
      <c r="K241" s="143" t="s">
        <v>271</v>
      </c>
      <c r="L241" s="143"/>
      <c r="M241" s="220"/>
      <c r="N241" s="641"/>
      <c r="O241" s="201" t="str">
        <f t="shared" si="341"/>
        <v/>
      </c>
      <c r="P241" s="125"/>
      <c r="Q241" s="453"/>
      <c r="R241" s="115"/>
      <c r="S241" s="112"/>
      <c r="T241" s="273"/>
      <c r="U241" s="126"/>
      <c r="V241" s="126"/>
      <c r="W241" s="126"/>
      <c r="X241" s="126"/>
      <c r="Y241" s="126"/>
      <c r="Z241" s="126"/>
      <c r="AA241" s="126"/>
      <c r="AB241" s="127"/>
      <c r="AC241" s="127"/>
      <c r="AD241" s="128"/>
      <c r="AE241" s="128"/>
      <c r="AF241" s="128"/>
      <c r="AG241" s="128"/>
      <c r="AH241" s="128"/>
      <c r="AI241" s="129"/>
      <c r="AJ241" s="130"/>
      <c r="AK241" s="128"/>
      <c r="AL241" s="128"/>
      <c r="AM241" s="128"/>
      <c r="AN241" s="128"/>
      <c r="AO241" s="128"/>
      <c r="AP241" s="128"/>
      <c r="AQ241" s="129"/>
      <c r="AR241" s="130"/>
      <c r="AS241" s="128"/>
      <c r="AT241" s="128"/>
      <c r="AU241" s="128"/>
      <c r="AV241" s="128"/>
      <c r="AW241" s="128"/>
      <c r="AX241" s="128"/>
      <c r="AY241" s="129"/>
      <c r="AZ241" s="130"/>
      <c r="BA241" s="128"/>
      <c r="BB241" s="128"/>
      <c r="BC241" s="128"/>
      <c r="BD241" s="128"/>
      <c r="BE241" s="128"/>
      <c r="BF241" s="128"/>
      <c r="BG241" s="129"/>
      <c r="BH241" s="130"/>
      <c r="BI241" s="126"/>
      <c r="BJ241" s="128"/>
      <c r="BK241" s="128"/>
      <c r="BL241" s="128"/>
      <c r="BM241" s="128"/>
      <c r="BN241" s="128"/>
      <c r="BO241" s="129"/>
      <c r="BP241" s="130"/>
      <c r="BQ241" s="126"/>
      <c r="BR241" s="128" t="str">
        <f t="shared" si="537"/>
        <v/>
      </c>
      <c r="BS241" s="128"/>
      <c r="BT241" s="128" t="str">
        <f t="shared" si="538"/>
        <v/>
      </c>
      <c r="BU241" s="128"/>
      <c r="BV241" s="128" t="str">
        <f t="shared" si="539"/>
        <v/>
      </c>
      <c r="BW241" s="129"/>
      <c r="BX241" s="130"/>
      <c r="BY241" s="131"/>
      <c r="BZ241" s="128" t="str">
        <f t="shared" si="540"/>
        <v/>
      </c>
      <c r="CA241" s="128"/>
      <c r="CB241" s="128" t="str">
        <f t="shared" si="541"/>
        <v/>
      </c>
      <c r="CC241" s="128"/>
      <c r="CD241" s="128" t="str">
        <f t="shared" si="542"/>
        <v/>
      </c>
      <c r="CE241" s="129"/>
      <c r="CH241" s="128" t="str">
        <f t="shared" si="543"/>
        <v/>
      </c>
      <c r="CI241" s="128"/>
      <c r="CJ241" s="128" t="str">
        <f t="shared" si="544"/>
        <v/>
      </c>
      <c r="CK241" s="128"/>
      <c r="CL241" s="128" t="str">
        <f t="shared" si="545"/>
        <v/>
      </c>
      <c r="CM241" s="129"/>
      <c r="DQ241" s="124" t="str">
        <f>IF(I241&lt;&gt;"",MAX(J$1:J240)+1,"")</f>
        <v/>
      </c>
    </row>
    <row r="242" spans="1:121" s="113" customFormat="1" ht="114" customHeight="1" x14ac:dyDescent="0.25">
      <c r="A242" s="312"/>
      <c r="B242" s="313" t="s">
        <v>84</v>
      </c>
      <c r="C242" s="352" t="str">
        <f t="shared" ref="C242:C260" si="767">$K$240</f>
        <v>7 – LES SERVICES COMPLEMENTAIRES</v>
      </c>
      <c r="D242" s="351" t="str">
        <f t="shared" ref="D242:D251" si="768">$K$241</f>
        <v>Les services complémentaires</v>
      </c>
      <c r="E242" s="313"/>
      <c r="F242" s="313">
        <f>VLOOKUP(H242,Feuil1!A$1:B$5,2,0)</f>
        <v>0.2</v>
      </c>
      <c r="G242" s="322">
        <f t="shared" si="352"/>
        <v>5</v>
      </c>
      <c r="H242" s="318" t="s">
        <v>157</v>
      </c>
      <c r="I242" s="324">
        <v>43</v>
      </c>
      <c r="J242" s="663">
        <f>IF(I242&lt;&gt;"",MAX(J$1:J241)+1,"")</f>
        <v>209</v>
      </c>
      <c r="K242" s="419" t="s">
        <v>512</v>
      </c>
      <c r="L242" s="402">
        <v>3</v>
      </c>
      <c r="M242" s="403" t="s">
        <v>87</v>
      </c>
      <c r="N242" s="679"/>
      <c r="O242" s="404" t="str">
        <f t="shared" si="341"/>
        <v/>
      </c>
      <c r="P242" s="419" t="s">
        <v>870</v>
      </c>
      <c r="Q242" s="446" t="s">
        <v>763</v>
      </c>
      <c r="R242" s="115"/>
      <c r="S242" s="145"/>
      <c r="T242" s="263">
        <f t="shared" ref="T242" si="769">L242</f>
        <v>3</v>
      </c>
      <c r="U242" s="116">
        <f>IF(M242="Très Satisfaisant",1,IF(M242="Satisfaisant",0.75,IF(M242="Insatisfaisant",0.25,IF(M242="Très Insatisfaisant",0,IF(M242="Non Mesuré","",0)))))</f>
        <v>1</v>
      </c>
      <c r="V242" s="116">
        <f t="shared" ref="V242" si="770">IF(M242&lt;&gt;"Non Mesuré",T242*U242,"")</f>
        <v>3</v>
      </c>
      <c r="W242" s="116"/>
      <c r="X242" s="116">
        <f t="shared" ref="X242" si="771">IF(M242="Non Mesuré",T242,0)</f>
        <v>0</v>
      </c>
      <c r="Y242" s="116"/>
      <c r="Z242" s="116">
        <f t="shared" ref="Z242" si="772">T242-X242</f>
        <v>3</v>
      </c>
      <c r="AA242" s="116"/>
      <c r="AB242" s="117"/>
      <c r="AC242" s="117"/>
      <c r="AD242" s="118" t="str">
        <f t="shared" ref="AD242:AD249" si="773">IF(G242=1,V242,"")</f>
        <v/>
      </c>
      <c r="AE242" s="118"/>
      <c r="AF242" s="118" t="str">
        <f t="shared" ref="AF242:AF249" si="774">IF(G242=1,X242,"")</f>
        <v/>
      </c>
      <c r="AG242" s="118"/>
      <c r="AH242" s="118" t="str">
        <f t="shared" ref="AH242:AH249" si="775">IF(G242=1,Z242,"")</f>
        <v/>
      </c>
      <c r="AI242" s="119"/>
      <c r="AJ242" s="120"/>
      <c r="AK242" s="118"/>
      <c r="AL242" s="118" t="str">
        <f t="shared" ref="AL242:AL249" si="776">IF(G242=2,V242,"")</f>
        <v/>
      </c>
      <c r="AM242" s="118"/>
      <c r="AN242" s="118" t="str">
        <f t="shared" ref="AN242:AN249" si="777">IF(G242=2,X242,"")</f>
        <v/>
      </c>
      <c r="AO242" s="118"/>
      <c r="AP242" s="118" t="str">
        <f t="shared" ref="AP242:AP249" si="778">IF(G242=2,Z242,"")</f>
        <v/>
      </c>
      <c r="AQ242" s="119"/>
      <c r="AR242" s="120"/>
      <c r="AS242" s="118"/>
      <c r="AT242" s="118" t="str">
        <f t="shared" ref="AT242:AT249" si="779">IF(G242=3,V242,"")</f>
        <v/>
      </c>
      <c r="AU242" s="118"/>
      <c r="AV242" s="118" t="str">
        <f t="shared" ref="AV242:AV249" si="780">IF(G242=3,X242,"")</f>
        <v/>
      </c>
      <c r="AW242" s="118"/>
      <c r="AX242" s="118" t="str">
        <f t="shared" ref="AX242:AX249" si="781">IF(G242=3,Z242,"")</f>
        <v/>
      </c>
      <c r="AY242" s="119"/>
      <c r="AZ242" s="120"/>
      <c r="BA242" s="118"/>
      <c r="BB242" s="118" t="str">
        <f t="shared" ref="BB242:BB249" si="782">IF(G242=4,V242,"")</f>
        <v/>
      </c>
      <c r="BC242" s="118"/>
      <c r="BD242" s="118" t="str">
        <f t="shared" ref="BD242:BD249" si="783">IF(G242=4,X242,"")</f>
        <v/>
      </c>
      <c r="BE242" s="118"/>
      <c r="BF242" s="118" t="str">
        <f t="shared" ref="BF242:BF249" si="784">IF(G242=4,Z242,"")</f>
        <v/>
      </c>
      <c r="BG242" s="119"/>
      <c r="BH242" s="120"/>
      <c r="BI242" s="116"/>
      <c r="BJ242" s="118">
        <f t="shared" ref="BJ242:BJ249" si="785">IF(G242=5,V242,"")</f>
        <v>3</v>
      </c>
      <c r="BK242" s="118"/>
      <c r="BL242" s="118">
        <f t="shared" ref="BL242:BL249" si="786">IF(G242=5,X242,"")</f>
        <v>0</v>
      </c>
      <c r="BM242" s="118"/>
      <c r="BN242" s="118">
        <f t="shared" ref="BN242:BN249" si="787">IF(G242=5,Z242,"")</f>
        <v>3</v>
      </c>
      <c r="BO242" s="119"/>
      <c r="BP242" s="120"/>
      <c r="BQ242" s="116"/>
      <c r="BR242" s="118" t="str">
        <f t="shared" si="537"/>
        <v/>
      </c>
      <c r="BS242" s="118"/>
      <c r="BT242" s="118" t="str">
        <f t="shared" si="538"/>
        <v/>
      </c>
      <c r="BU242" s="118"/>
      <c r="BV242" s="118" t="str">
        <f t="shared" si="539"/>
        <v/>
      </c>
      <c r="BW242" s="119"/>
      <c r="BX242" s="120"/>
      <c r="BY242" s="121"/>
      <c r="BZ242" s="118" t="str">
        <f t="shared" si="540"/>
        <v/>
      </c>
      <c r="CA242" s="118"/>
      <c r="CB242" s="118" t="str">
        <f t="shared" si="541"/>
        <v/>
      </c>
      <c r="CC242" s="118"/>
      <c r="CD242" s="118" t="str">
        <f t="shared" si="542"/>
        <v/>
      </c>
      <c r="CE242" s="119"/>
      <c r="CH242" s="118" t="str">
        <f t="shared" si="543"/>
        <v/>
      </c>
      <c r="CI242" s="118"/>
      <c r="CJ242" s="118" t="str">
        <f t="shared" si="544"/>
        <v/>
      </c>
      <c r="CK242" s="118"/>
      <c r="CL242" s="118" t="str">
        <f t="shared" si="545"/>
        <v/>
      </c>
      <c r="CM242" s="119"/>
      <c r="CO242" s="237"/>
      <c r="CP242" s="237"/>
      <c r="DQ242" s="134">
        <f>IF(I242&lt;&gt;"",MAX(J$1:J208)+1,"")</f>
        <v>182</v>
      </c>
    </row>
    <row r="243" spans="1:121" s="123" customFormat="1" ht="45.75" customHeight="1" x14ac:dyDescent="0.25">
      <c r="A243" s="364"/>
      <c r="B243" s="365" t="s">
        <v>72</v>
      </c>
      <c r="C243" s="352" t="str">
        <f t="shared" si="767"/>
        <v>7 – LES SERVICES COMPLEMENTAIRES</v>
      </c>
      <c r="D243" s="351" t="str">
        <f t="shared" si="768"/>
        <v>Les services complémentaires</v>
      </c>
      <c r="E243" s="365"/>
      <c r="F243" s="313">
        <f>VLOOKUP(H243,Feuil1!A$1:B$5,2,0)</f>
        <v>0.2</v>
      </c>
      <c r="G243" s="322">
        <f t="shared" si="352"/>
        <v>5</v>
      </c>
      <c r="H243" s="318" t="s">
        <v>157</v>
      </c>
      <c r="I243" s="324">
        <v>200</v>
      </c>
      <c r="J243" s="663">
        <f>IF(I243&lt;&gt;"",MAX(J$1:J242)+1,"")</f>
        <v>210</v>
      </c>
      <c r="K243" s="188" t="s">
        <v>272</v>
      </c>
      <c r="L243" s="182">
        <v>3</v>
      </c>
      <c r="M243" s="213" t="s">
        <v>0</v>
      </c>
      <c r="N243" s="668"/>
      <c r="O243" s="199" t="str">
        <f t="shared" si="341"/>
        <v/>
      </c>
      <c r="P243" s="188" t="s">
        <v>273</v>
      </c>
      <c r="Q243" s="447" t="s">
        <v>763</v>
      </c>
      <c r="R243" s="115"/>
      <c r="S243" s="145"/>
      <c r="T243" s="116">
        <f t="shared" ref="T243:T249" si="788">L243</f>
        <v>3</v>
      </c>
      <c r="U243" s="116">
        <f t="shared" ref="U243:U249" si="789">IF(M243="OUI",1,IF(M243="NON",0,IF(M243="Non Mesuré","",0)))</f>
        <v>1</v>
      </c>
      <c r="V243" s="116">
        <f t="shared" ref="V243:V249" si="790">IF(M243&lt;&gt;"Non Mesuré",T243*U243,"")</f>
        <v>3</v>
      </c>
      <c r="W243" s="116"/>
      <c r="X243" s="116">
        <f t="shared" ref="X243:X249" si="791">IF(M243="Non Mesuré",T243,0)</f>
        <v>0</v>
      </c>
      <c r="Y243" s="116"/>
      <c r="Z243" s="116">
        <f t="shared" ref="Z243:Z249" si="792">T243-X243</f>
        <v>3</v>
      </c>
      <c r="AA243" s="116"/>
      <c r="AB243" s="117"/>
      <c r="AC243" s="117"/>
      <c r="AD243" s="118" t="str">
        <f t="shared" si="773"/>
        <v/>
      </c>
      <c r="AE243" s="118"/>
      <c r="AF243" s="118" t="str">
        <f t="shared" si="774"/>
        <v/>
      </c>
      <c r="AG243" s="118"/>
      <c r="AH243" s="118" t="str">
        <f t="shared" si="775"/>
        <v/>
      </c>
      <c r="AI243" s="119"/>
      <c r="AJ243" s="120"/>
      <c r="AK243" s="118"/>
      <c r="AL243" s="118" t="str">
        <f t="shared" si="776"/>
        <v/>
      </c>
      <c r="AM243" s="118"/>
      <c r="AN243" s="118" t="str">
        <f t="shared" si="777"/>
        <v/>
      </c>
      <c r="AO243" s="118"/>
      <c r="AP243" s="118" t="str">
        <f t="shared" si="778"/>
        <v/>
      </c>
      <c r="AQ243" s="119"/>
      <c r="AR243" s="120"/>
      <c r="AS243" s="118"/>
      <c r="AT243" s="118" t="str">
        <f t="shared" si="779"/>
        <v/>
      </c>
      <c r="AU243" s="118"/>
      <c r="AV243" s="118" t="str">
        <f t="shared" si="780"/>
        <v/>
      </c>
      <c r="AW243" s="118"/>
      <c r="AX243" s="118" t="str">
        <f t="shared" si="781"/>
        <v/>
      </c>
      <c r="AY243" s="119"/>
      <c r="AZ243" s="120"/>
      <c r="BA243" s="118"/>
      <c r="BB243" s="118" t="str">
        <f t="shared" si="782"/>
        <v/>
      </c>
      <c r="BC243" s="118"/>
      <c r="BD243" s="118" t="str">
        <f t="shared" si="783"/>
        <v/>
      </c>
      <c r="BE243" s="118"/>
      <c r="BF243" s="118" t="str">
        <f t="shared" si="784"/>
        <v/>
      </c>
      <c r="BG243" s="119"/>
      <c r="BH243" s="120"/>
      <c r="BI243" s="116"/>
      <c r="BJ243" s="118">
        <f t="shared" si="785"/>
        <v>3</v>
      </c>
      <c r="BK243" s="118"/>
      <c r="BL243" s="118">
        <f t="shared" si="786"/>
        <v>0</v>
      </c>
      <c r="BM243" s="118"/>
      <c r="BN243" s="118">
        <f t="shared" si="787"/>
        <v>3</v>
      </c>
      <c r="BO243" s="119"/>
      <c r="BP243" s="120"/>
      <c r="BQ243" s="116"/>
      <c r="BR243" s="118" t="str">
        <f t="shared" si="537"/>
        <v/>
      </c>
      <c r="BS243" s="118"/>
      <c r="BT243" s="118" t="str">
        <f t="shared" si="538"/>
        <v/>
      </c>
      <c r="BU243" s="118"/>
      <c r="BV243" s="118" t="str">
        <f t="shared" si="539"/>
        <v/>
      </c>
      <c r="BW243" s="119"/>
      <c r="BX243" s="120"/>
      <c r="BY243" s="121"/>
      <c r="BZ243" s="118" t="str">
        <f t="shared" si="540"/>
        <v/>
      </c>
      <c r="CA243" s="118"/>
      <c r="CB243" s="118" t="str">
        <f t="shared" si="541"/>
        <v/>
      </c>
      <c r="CC243" s="118"/>
      <c r="CD243" s="118" t="str">
        <f t="shared" si="542"/>
        <v/>
      </c>
      <c r="CE243" s="119"/>
      <c r="CF243" s="113"/>
      <c r="CG243" s="113"/>
      <c r="CH243" s="118" t="str">
        <f t="shared" si="543"/>
        <v/>
      </c>
      <c r="CI243" s="118"/>
      <c r="CJ243" s="118" t="str">
        <f t="shared" si="544"/>
        <v/>
      </c>
      <c r="CK243" s="118"/>
      <c r="CL243" s="118" t="str">
        <f t="shared" si="545"/>
        <v/>
      </c>
      <c r="CM243" s="119"/>
      <c r="CN243" s="113"/>
      <c r="CO243" s="113"/>
      <c r="CP243" s="113"/>
      <c r="DQ243" s="151"/>
    </row>
    <row r="244" spans="1:121" s="123" customFormat="1" ht="44.25" customHeight="1" x14ac:dyDescent="0.25">
      <c r="A244" s="364"/>
      <c r="B244" s="365" t="s">
        <v>72</v>
      </c>
      <c r="C244" s="352" t="str">
        <f t="shared" si="767"/>
        <v>7 – LES SERVICES COMPLEMENTAIRES</v>
      </c>
      <c r="D244" s="351" t="str">
        <f t="shared" si="768"/>
        <v>Les services complémentaires</v>
      </c>
      <c r="E244" s="365"/>
      <c r="F244" s="313">
        <f>VLOOKUP(H244,Feuil1!A$1:B$5,2,0)</f>
        <v>0.2</v>
      </c>
      <c r="G244" s="322">
        <f t="shared" ref="G244" si="793">IF(H244="Information et Communication",1,IF(H244="Savoir-faire Savoir-être",2,IF(H244="Confort et hygiène",3,IF(H244="Qualité de la prestation",5,IF(H244="Développement Durable",4)))))</f>
        <v>5</v>
      </c>
      <c r="H244" s="318" t="s">
        <v>157</v>
      </c>
      <c r="I244" s="324">
        <v>200</v>
      </c>
      <c r="J244" s="663">
        <f>IF(I244&lt;&gt;"",MAX(J$1:J243)+1,"")</f>
        <v>211</v>
      </c>
      <c r="K244" s="188" t="s">
        <v>615</v>
      </c>
      <c r="L244" s="182">
        <v>1</v>
      </c>
      <c r="M244" s="213" t="s">
        <v>0</v>
      </c>
      <c r="N244" s="668"/>
      <c r="O244" s="199" t="str">
        <f t="shared" si="341"/>
        <v/>
      </c>
      <c r="P244" s="188" t="s">
        <v>647</v>
      </c>
      <c r="Q244" s="447" t="s">
        <v>763</v>
      </c>
      <c r="R244" s="115"/>
      <c r="S244" s="145"/>
      <c r="T244" s="116">
        <f t="shared" si="788"/>
        <v>1</v>
      </c>
      <c r="U244" s="116">
        <f t="shared" si="789"/>
        <v>1</v>
      </c>
      <c r="V244" s="116">
        <f t="shared" si="790"/>
        <v>1</v>
      </c>
      <c r="W244" s="116"/>
      <c r="X244" s="116">
        <f t="shared" si="791"/>
        <v>0</v>
      </c>
      <c r="Y244" s="116"/>
      <c r="Z244" s="116">
        <f t="shared" si="792"/>
        <v>1</v>
      </c>
      <c r="AA244" s="116"/>
      <c r="AB244" s="117"/>
      <c r="AC244" s="117"/>
      <c r="AD244" s="118" t="str">
        <f t="shared" si="773"/>
        <v/>
      </c>
      <c r="AE244" s="118"/>
      <c r="AF244" s="118" t="str">
        <f t="shared" si="774"/>
        <v/>
      </c>
      <c r="AG244" s="118"/>
      <c r="AH244" s="118" t="str">
        <f t="shared" si="775"/>
        <v/>
      </c>
      <c r="AI244" s="119"/>
      <c r="AJ244" s="120"/>
      <c r="AK244" s="118"/>
      <c r="AL244" s="118" t="str">
        <f t="shared" si="776"/>
        <v/>
      </c>
      <c r="AM244" s="118"/>
      <c r="AN244" s="118" t="str">
        <f t="shared" si="777"/>
        <v/>
      </c>
      <c r="AO244" s="118"/>
      <c r="AP244" s="118" t="str">
        <f t="shared" si="778"/>
        <v/>
      </c>
      <c r="AQ244" s="119"/>
      <c r="AR244" s="120"/>
      <c r="AS244" s="118"/>
      <c r="AT244" s="118" t="str">
        <f t="shared" si="779"/>
        <v/>
      </c>
      <c r="AU244" s="118"/>
      <c r="AV244" s="118" t="str">
        <f t="shared" si="780"/>
        <v/>
      </c>
      <c r="AW244" s="118"/>
      <c r="AX244" s="118" t="str">
        <f t="shared" si="781"/>
        <v/>
      </c>
      <c r="AY244" s="119"/>
      <c r="AZ244" s="120"/>
      <c r="BA244" s="118"/>
      <c r="BB244" s="118" t="str">
        <f t="shared" si="782"/>
        <v/>
      </c>
      <c r="BC244" s="118"/>
      <c r="BD244" s="118" t="str">
        <f t="shared" si="783"/>
        <v/>
      </c>
      <c r="BE244" s="118"/>
      <c r="BF244" s="118" t="str">
        <f t="shared" si="784"/>
        <v/>
      </c>
      <c r="BG244" s="119"/>
      <c r="BH244" s="120"/>
      <c r="BI244" s="116"/>
      <c r="BJ244" s="118">
        <f t="shared" si="785"/>
        <v>1</v>
      </c>
      <c r="BK244" s="118"/>
      <c r="BL244" s="118">
        <f t="shared" si="786"/>
        <v>0</v>
      </c>
      <c r="BM244" s="118"/>
      <c r="BN244" s="118">
        <f t="shared" si="787"/>
        <v>1</v>
      </c>
      <c r="BO244" s="119"/>
      <c r="BP244" s="120"/>
      <c r="BQ244" s="116"/>
      <c r="BR244" s="118" t="str">
        <f t="shared" si="537"/>
        <v/>
      </c>
      <c r="BS244" s="118"/>
      <c r="BT244" s="118" t="str">
        <f t="shared" si="538"/>
        <v/>
      </c>
      <c r="BU244" s="118"/>
      <c r="BV244" s="118" t="str">
        <f t="shared" si="539"/>
        <v/>
      </c>
      <c r="BW244" s="119"/>
      <c r="BX244" s="120"/>
      <c r="BY244" s="121"/>
      <c r="BZ244" s="118" t="str">
        <f t="shared" si="540"/>
        <v/>
      </c>
      <c r="CA244" s="118"/>
      <c r="CB244" s="118" t="str">
        <f t="shared" si="541"/>
        <v/>
      </c>
      <c r="CC244" s="118"/>
      <c r="CD244" s="118" t="str">
        <f t="shared" si="542"/>
        <v/>
      </c>
      <c r="CE244" s="119"/>
      <c r="CF244" s="113"/>
      <c r="CG244" s="113"/>
      <c r="CH244" s="118" t="str">
        <f t="shared" si="543"/>
        <v/>
      </c>
      <c r="CI244" s="118"/>
      <c r="CJ244" s="118" t="str">
        <f t="shared" si="544"/>
        <v/>
      </c>
      <c r="CK244" s="118"/>
      <c r="CL244" s="118" t="str">
        <f t="shared" si="545"/>
        <v/>
      </c>
      <c r="CM244" s="119"/>
      <c r="CN244" s="113"/>
      <c r="CO244" s="113"/>
      <c r="CP244" s="113"/>
      <c r="DQ244" s="151"/>
    </row>
    <row r="245" spans="1:121" s="113" customFormat="1" ht="55.5" customHeight="1" x14ac:dyDescent="0.25">
      <c r="A245" s="312"/>
      <c r="B245" s="313" t="s">
        <v>72</v>
      </c>
      <c r="C245" s="352" t="str">
        <f t="shared" si="767"/>
        <v>7 – LES SERVICES COMPLEMENTAIRES</v>
      </c>
      <c r="D245" s="351" t="str">
        <f t="shared" si="768"/>
        <v>Les services complémentaires</v>
      </c>
      <c r="E245" s="313"/>
      <c r="F245" s="313">
        <f>VLOOKUP(H245,Feuil1!A$1:B$5,2,0)</f>
        <v>0.2</v>
      </c>
      <c r="G245" s="322">
        <f t="shared" si="352"/>
        <v>5</v>
      </c>
      <c r="H245" s="318" t="s">
        <v>157</v>
      </c>
      <c r="I245" s="324">
        <v>34</v>
      </c>
      <c r="J245" s="663">
        <f>IF(I245&lt;&gt;"",MAX(J$1:J244)+1,"")</f>
        <v>212</v>
      </c>
      <c r="K245" s="188" t="s">
        <v>499</v>
      </c>
      <c r="L245" s="182">
        <v>3</v>
      </c>
      <c r="M245" s="213" t="s">
        <v>0</v>
      </c>
      <c r="N245" s="668"/>
      <c r="O245" s="199" t="str">
        <f t="shared" si="341"/>
        <v/>
      </c>
      <c r="P245" s="188" t="s">
        <v>604</v>
      </c>
      <c r="Q245" s="447" t="s">
        <v>763</v>
      </c>
      <c r="R245" s="115"/>
      <c r="S245" s="145"/>
      <c r="T245" s="116">
        <f t="shared" si="788"/>
        <v>3</v>
      </c>
      <c r="U245" s="116">
        <f t="shared" si="789"/>
        <v>1</v>
      </c>
      <c r="V245" s="116">
        <f t="shared" si="790"/>
        <v>3</v>
      </c>
      <c r="W245" s="116"/>
      <c r="X245" s="116">
        <f t="shared" si="791"/>
        <v>0</v>
      </c>
      <c r="Y245" s="116"/>
      <c r="Z245" s="116">
        <f t="shared" si="792"/>
        <v>3</v>
      </c>
      <c r="AA245" s="116"/>
      <c r="AB245" s="117"/>
      <c r="AC245" s="117"/>
      <c r="AD245" s="118" t="str">
        <f t="shared" si="773"/>
        <v/>
      </c>
      <c r="AE245" s="118"/>
      <c r="AF245" s="118" t="str">
        <f t="shared" si="774"/>
        <v/>
      </c>
      <c r="AG245" s="118"/>
      <c r="AH245" s="118" t="str">
        <f t="shared" si="775"/>
        <v/>
      </c>
      <c r="AI245" s="119"/>
      <c r="AJ245" s="120"/>
      <c r="AK245" s="118"/>
      <c r="AL245" s="118" t="str">
        <f t="shared" si="776"/>
        <v/>
      </c>
      <c r="AM245" s="118"/>
      <c r="AN245" s="118" t="str">
        <f t="shared" si="777"/>
        <v/>
      </c>
      <c r="AO245" s="118"/>
      <c r="AP245" s="118" t="str">
        <f t="shared" si="778"/>
        <v/>
      </c>
      <c r="AQ245" s="119"/>
      <c r="AR245" s="120"/>
      <c r="AS245" s="118"/>
      <c r="AT245" s="118" t="str">
        <f t="shared" si="779"/>
        <v/>
      </c>
      <c r="AU245" s="118"/>
      <c r="AV245" s="118" t="str">
        <f t="shared" si="780"/>
        <v/>
      </c>
      <c r="AW245" s="118"/>
      <c r="AX245" s="118" t="str">
        <f t="shared" si="781"/>
        <v/>
      </c>
      <c r="AY245" s="119"/>
      <c r="AZ245" s="120"/>
      <c r="BA245" s="118"/>
      <c r="BB245" s="118" t="str">
        <f t="shared" si="782"/>
        <v/>
      </c>
      <c r="BC245" s="118"/>
      <c r="BD245" s="118" t="str">
        <f t="shared" si="783"/>
        <v/>
      </c>
      <c r="BE245" s="118"/>
      <c r="BF245" s="118" t="str">
        <f t="shared" si="784"/>
        <v/>
      </c>
      <c r="BG245" s="119"/>
      <c r="BH245" s="120"/>
      <c r="BI245" s="116"/>
      <c r="BJ245" s="118">
        <f t="shared" si="785"/>
        <v>3</v>
      </c>
      <c r="BK245" s="118"/>
      <c r="BL245" s="118">
        <f t="shared" si="786"/>
        <v>0</v>
      </c>
      <c r="BM245" s="118"/>
      <c r="BN245" s="118">
        <f t="shared" si="787"/>
        <v>3</v>
      </c>
      <c r="BO245" s="119"/>
      <c r="BP245" s="120"/>
      <c r="BQ245" s="116"/>
      <c r="BR245" s="118" t="str">
        <f t="shared" si="537"/>
        <v/>
      </c>
      <c r="BS245" s="118"/>
      <c r="BT245" s="118" t="str">
        <f t="shared" si="538"/>
        <v/>
      </c>
      <c r="BU245" s="118"/>
      <c r="BV245" s="118" t="str">
        <f t="shared" si="539"/>
        <v/>
      </c>
      <c r="BW245" s="119"/>
      <c r="BX245" s="120"/>
      <c r="BY245" s="121"/>
      <c r="BZ245" s="118" t="str">
        <f t="shared" si="540"/>
        <v/>
      </c>
      <c r="CA245" s="118"/>
      <c r="CB245" s="118" t="str">
        <f t="shared" si="541"/>
        <v/>
      </c>
      <c r="CC245" s="118"/>
      <c r="CD245" s="118" t="str">
        <f t="shared" si="542"/>
        <v/>
      </c>
      <c r="CE245" s="119"/>
      <c r="CH245" s="118" t="str">
        <f t="shared" si="543"/>
        <v/>
      </c>
      <c r="CI245" s="118"/>
      <c r="CJ245" s="118" t="str">
        <f t="shared" si="544"/>
        <v/>
      </c>
      <c r="CK245" s="118"/>
      <c r="CL245" s="118" t="str">
        <f t="shared" si="545"/>
        <v/>
      </c>
      <c r="CM245" s="119"/>
      <c r="DQ245" s="134">
        <f>IF(I245&lt;&gt;"",MAX(J$1:J208)+1,"")</f>
        <v>182</v>
      </c>
    </row>
    <row r="246" spans="1:121" s="113" customFormat="1" ht="49.5" customHeight="1" x14ac:dyDescent="0.25">
      <c r="A246" s="312"/>
      <c r="B246" s="313" t="s">
        <v>72</v>
      </c>
      <c r="C246" s="352" t="str">
        <f t="shared" si="767"/>
        <v>7 – LES SERVICES COMPLEMENTAIRES</v>
      </c>
      <c r="D246" s="351" t="str">
        <f t="shared" si="768"/>
        <v>Les services complémentaires</v>
      </c>
      <c r="E246" s="313"/>
      <c r="F246" s="313">
        <f>VLOOKUP(H246,Feuil1!A$1:B$5,2,0)</f>
        <v>0.2</v>
      </c>
      <c r="G246" s="322">
        <f t="shared" si="352"/>
        <v>5</v>
      </c>
      <c r="H246" s="318" t="s">
        <v>157</v>
      </c>
      <c r="I246" s="324">
        <v>50</v>
      </c>
      <c r="J246" s="663">
        <f>IF(I246&lt;&gt;"",MAX(J$1:J245)+1,"")</f>
        <v>213</v>
      </c>
      <c r="K246" s="188" t="s">
        <v>274</v>
      </c>
      <c r="L246" s="182">
        <v>3</v>
      </c>
      <c r="M246" s="213" t="str">
        <f>IF('RESULTAT GLOBAL'!I$24="NON","NON","OUI")</f>
        <v>OUI</v>
      </c>
      <c r="N246" s="668" t="str">
        <f>IF('RESULTAT GLOBAL'!I$24="NON","Absence de boutique","")</f>
        <v/>
      </c>
      <c r="O246" s="199" t="str">
        <f t="shared" si="341"/>
        <v>oui</v>
      </c>
      <c r="P246" s="188" t="s">
        <v>275</v>
      </c>
      <c r="Q246" s="447" t="s">
        <v>763</v>
      </c>
      <c r="R246" s="115"/>
      <c r="S246" s="145"/>
      <c r="T246" s="116">
        <f t="shared" si="788"/>
        <v>3</v>
      </c>
      <c r="U246" s="116">
        <f t="shared" si="789"/>
        <v>1</v>
      </c>
      <c r="V246" s="116">
        <f t="shared" si="790"/>
        <v>3</v>
      </c>
      <c r="W246" s="116"/>
      <c r="X246" s="116">
        <f t="shared" si="791"/>
        <v>0</v>
      </c>
      <c r="Y246" s="116"/>
      <c r="Z246" s="116">
        <f t="shared" si="792"/>
        <v>3</v>
      </c>
      <c r="AA246" s="116"/>
      <c r="AB246" s="117"/>
      <c r="AC246" s="117"/>
      <c r="AD246" s="118" t="str">
        <f t="shared" si="773"/>
        <v/>
      </c>
      <c r="AE246" s="118"/>
      <c r="AF246" s="118" t="str">
        <f t="shared" si="774"/>
        <v/>
      </c>
      <c r="AG246" s="118"/>
      <c r="AH246" s="118" t="str">
        <f t="shared" si="775"/>
        <v/>
      </c>
      <c r="AI246" s="119"/>
      <c r="AJ246" s="120"/>
      <c r="AK246" s="118"/>
      <c r="AL246" s="118" t="str">
        <f t="shared" si="776"/>
        <v/>
      </c>
      <c r="AM246" s="118"/>
      <c r="AN246" s="118" t="str">
        <f t="shared" si="777"/>
        <v/>
      </c>
      <c r="AO246" s="118"/>
      <c r="AP246" s="118" t="str">
        <f t="shared" si="778"/>
        <v/>
      </c>
      <c r="AQ246" s="119"/>
      <c r="AR246" s="120"/>
      <c r="AS246" s="118"/>
      <c r="AT246" s="118" t="str">
        <f t="shared" si="779"/>
        <v/>
      </c>
      <c r="AU246" s="118"/>
      <c r="AV246" s="118" t="str">
        <f t="shared" si="780"/>
        <v/>
      </c>
      <c r="AW246" s="118"/>
      <c r="AX246" s="118" t="str">
        <f t="shared" si="781"/>
        <v/>
      </c>
      <c r="AY246" s="119"/>
      <c r="AZ246" s="120"/>
      <c r="BA246" s="118"/>
      <c r="BB246" s="118" t="str">
        <f t="shared" si="782"/>
        <v/>
      </c>
      <c r="BC246" s="118"/>
      <c r="BD246" s="118" t="str">
        <f t="shared" si="783"/>
        <v/>
      </c>
      <c r="BE246" s="118"/>
      <c r="BF246" s="118" t="str">
        <f t="shared" si="784"/>
        <v/>
      </c>
      <c r="BG246" s="119"/>
      <c r="BH246" s="120"/>
      <c r="BI246" s="116"/>
      <c r="BJ246" s="118">
        <f t="shared" si="785"/>
        <v>3</v>
      </c>
      <c r="BK246" s="118"/>
      <c r="BL246" s="118">
        <f t="shared" si="786"/>
        <v>0</v>
      </c>
      <c r="BM246" s="118"/>
      <c r="BN246" s="118">
        <f t="shared" si="787"/>
        <v>3</v>
      </c>
      <c r="BO246" s="119"/>
      <c r="BP246" s="120"/>
      <c r="BQ246" s="116"/>
      <c r="BR246" s="118" t="str">
        <f t="shared" si="537"/>
        <v/>
      </c>
      <c r="BS246" s="118"/>
      <c r="BT246" s="118" t="str">
        <f t="shared" si="538"/>
        <v/>
      </c>
      <c r="BU246" s="118"/>
      <c r="BV246" s="118" t="str">
        <f t="shared" si="539"/>
        <v/>
      </c>
      <c r="BW246" s="119"/>
      <c r="BX246" s="120"/>
      <c r="BY246" s="121"/>
      <c r="BZ246" s="118" t="str">
        <f t="shared" si="540"/>
        <v/>
      </c>
      <c r="CA246" s="118"/>
      <c r="CB246" s="118" t="str">
        <f t="shared" si="541"/>
        <v/>
      </c>
      <c r="CC246" s="118"/>
      <c r="CD246" s="118" t="str">
        <f t="shared" si="542"/>
        <v/>
      </c>
      <c r="CE246" s="119"/>
      <c r="CH246" s="118" t="str">
        <f t="shared" si="543"/>
        <v/>
      </c>
      <c r="CI246" s="118"/>
      <c r="CJ246" s="118" t="str">
        <f t="shared" si="544"/>
        <v/>
      </c>
      <c r="CK246" s="118"/>
      <c r="CL246" s="118" t="str">
        <f t="shared" si="545"/>
        <v/>
      </c>
      <c r="CM246" s="119"/>
      <c r="DQ246" s="134">
        <f>IF(I246&lt;&gt;"",MAX(J$1:J251)+1,"")</f>
        <v>218</v>
      </c>
    </row>
    <row r="247" spans="1:121" s="113" customFormat="1" ht="140.25" customHeight="1" x14ac:dyDescent="0.25">
      <c r="A247" s="312"/>
      <c r="B247" s="313" t="s">
        <v>72</v>
      </c>
      <c r="C247" s="352" t="str">
        <f t="shared" si="767"/>
        <v>7 – LES SERVICES COMPLEMENTAIRES</v>
      </c>
      <c r="D247" s="351" t="str">
        <f t="shared" si="768"/>
        <v>Les services complémentaires</v>
      </c>
      <c r="E247" s="313"/>
      <c r="F247" s="313">
        <f>VLOOKUP(H247,Feuil1!A$1:B$5,2,0)</f>
        <v>0.2</v>
      </c>
      <c r="G247" s="322">
        <f t="shared" si="352"/>
        <v>5</v>
      </c>
      <c r="H247" s="318" t="s">
        <v>157</v>
      </c>
      <c r="I247" s="324">
        <v>55</v>
      </c>
      <c r="J247" s="663">
        <f>IF(I247&lt;&gt;"",MAX(J$1:J246)+1,"")</f>
        <v>214</v>
      </c>
      <c r="K247" s="183" t="s">
        <v>276</v>
      </c>
      <c r="L247" s="182">
        <v>3</v>
      </c>
      <c r="M247" s="213" t="s">
        <v>0</v>
      </c>
      <c r="N247" s="668"/>
      <c r="O247" s="199" t="str">
        <f t="shared" si="341"/>
        <v/>
      </c>
      <c r="P247" s="183" t="s">
        <v>605</v>
      </c>
      <c r="Q247" s="447" t="s">
        <v>763</v>
      </c>
      <c r="R247" s="115"/>
      <c r="S247" s="145"/>
      <c r="T247" s="116">
        <f t="shared" si="788"/>
        <v>3</v>
      </c>
      <c r="U247" s="116">
        <f t="shared" si="789"/>
        <v>1</v>
      </c>
      <c r="V247" s="116">
        <f t="shared" si="790"/>
        <v>3</v>
      </c>
      <c r="W247" s="116"/>
      <c r="X247" s="116">
        <f t="shared" si="791"/>
        <v>0</v>
      </c>
      <c r="Y247" s="116"/>
      <c r="Z247" s="116">
        <f t="shared" si="792"/>
        <v>3</v>
      </c>
      <c r="AA247" s="116"/>
      <c r="AB247" s="117"/>
      <c r="AC247" s="117"/>
      <c r="AD247" s="118" t="str">
        <f t="shared" si="773"/>
        <v/>
      </c>
      <c r="AE247" s="118"/>
      <c r="AF247" s="118" t="str">
        <f t="shared" si="774"/>
        <v/>
      </c>
      <c r="AG247" s="118"/>
      <c r="AH247" s="118" t="str">
        <f t="shared" si="775"/>
        <v/>
      </c>
      <c r="AI247" s="119"/>
      <c r="AJ247" s="120"/>
      <c r="AK247" s="118"/>
      <c r="AL247" s="118" t="str">
        <f t="shared" si="776"/>
        <v/>
      </c>
      <c r="AM247" s="118"/>
      <c r="AN247" s="118" t="str">
        <f t="shared" si="777"/>
        <v/>
      </c>
      <c r="AO247" s="118"/>
      <c r="AP247" s="118" t="str">
        <f t="shared" si="778"/>
        <v/>
      </c>
      <c r="AQ247" s="119"/>
      <c r="AR247" s="120"/>
      <c r="AS247" s="118"/>
      <c r="AT247" s="118" t="str">
        <f t="shared" si="779"/>
        <v/>
      </c>
      <c r="AU247" s="118"/>
      <c r="AV247" s="118" t="str">
        <f t="shared" si="780"/>
        <v/>
      </c>
      <c r="AW247" s="118"/>
      <c r="AX247" s="118" t="str">
        <f t="shared" si="781"/>
        <v/>
      </c>
      <c r="AY247" s="119"/>
      <c r="AZ247" s="120"/>
      <c r="BA247" s="118"/>
      <c r="BB247" s="118" t="str">
        <f t="shared" si="782"/>
        <v/>
      </c>
      <c r="BC247" s="118"/>
      <c r="BD247" s="118" t="str">
        <f t="shared" si="783"/>
        <v/>
      </c>
      <c r="BE247" s="118"/>
      <c r="BF247" s="118" t="str">
        <f t="shared" si="784"/>
        <v/>
      </c>
      <c r="BG247" s="119"/>
      <c r="BH247" s="120"/>
      <c r="BI247" s="116"/>
      <c r="BJ247" s="118">
        <f t="shared" si="785"/>
        <v>3</v>
      </c>
      <c r="BK247" s="118"/>
      <c r="BL247" s="118">
        <f t="shared" si="786"/>
        <v>0</v>
      </c>
      <c r="BM247" s="118"/>
      <c r="BN247" s="118">
        <f t="shared" si="787"/>
        <v>3</v>
      </c>
      <c r="BO247" s="119"/>
      <c r="BP247" s="120"/>
      <c r="BQ247" s="116"/>
      <c r="BR247" s="118" t="str">
        <f t="shared" si="537"/>
        <v/>
      </c>
      <c r="BS247" s="118"/>
      <c r="BT247" s="118" t="str">
        <f t="shared" si="538"/>
        <v/>
      </c>
      <c r="BU247" s="118"/>
      <c r="BV247" s="118" t="str">
        <f t="shared" si="539"/>
        <v/>
      </c>
      <c r="BW247" s="119"/>
      <c r="BX247" s="120"/>
      <c r="BY247" s="121"/>
      <c r="BZ247" s="118" t="str">
        <f t="shared" si="540"/>
        <v/>
      </c>
      <c r="CA247" s="118"/>
      <c r="CB247" s="118" t="str">
        <f t="shared" si="541"/>
        <v/>
      </c>
      <c r="CC247" s="118"/>
      <c r="CD247" s="118" t="str">
        <f t="shared" si="542"/>
        <v/>
      </c>
      <c r="CE247" s="119"/>
      <c r="CH247" s="118" t="str">
        <f t="shared" si="543"/>
        <v/>
      </c>
      <c r="CI247" s="118"/>
      <c r="CJ247" s="118" t="str">
        <f t="shared" si="544"/>
        <v/>
      </c>
      <c r="CK247" s="118"/>
      <c r="CL247" s="118" t="str">
        <f t="shared" si="545"/>
        <v/>
      </c>
      <c r="CM247" s="119"/>
      <c r="DQ247" s="134">
        <f>IF(I247&lt;&gt;"",MAX(J$1:J208)+1,"")</f>
        <v>182</v>
      </c>
    </row>
    <row r="248" spans="1:121" s="147" customFormat="1" ht="45" customHeight="1" x14ac:dyDescent="0.25">
      <c r="A248" s="376"/>
      <c r="B248" s="382" t="s">
        <v>72</v>
      </c>
      <c r="C248" s="352" t="str">
        <f t="shared" si="767"/>
        <v>7 – LES SERVICES COMPLEMENTAIRES</v>
      </c>
      <c r="D248" s="351" t="str">
        <f t="shared" si="768"/>
        <v>Les services complémentaires</v>
      </c>
      <c r="E248" s="313"/>
      <c r="F248" s="313">
        <f>VLOOKUP(H248,Feuil1!A$1:B$5,2,0)</f>
        <v>0.2</v>
      </c>
      <c r="G248" s="322">
        <f>IF(H248="Information et Communication",1,IF(H248="Savoir-faire Savoir-être",2,IF(H248="Confort et hygiène",3,IF(H248="Qualité de la prestation",5,IF(H248="Développement Durable",4)))))</f>
        <v>5</v>
      </c>
      <c r="H248" s="318" t="s">
        <v>157</v>
      </c>
      <c r="I248" s="324">
        <v>200</v>
      </c>
      <c r="J248" s="663">
        <f>IF(I248&lt;&gt;"",MAX(J$1:J247)+1,"")</f>
        <v>215</v>
      </c>
      <c r="K248" s="427" t="s">
        <v>330</v>
      </c>
      <c r="L248" s="182">
        <v>3</v>
      </c>
      <c r="M248" s="213" t="str">
        <f>IF('RESULTAT GLOBAL'!I$34="NON","Non Mesuré","OUI")</f>
        <v>OUI</v>
      </c>
      <c r="N248" s="668" t="str">
        <f>IF('RESULTAT GLOBAL'!I$34="NON","Absence d'offre pour le public scolaire","")</f>
        <v/>
      </c>
      <c r="O248" s="199" t="str">
        <f>IF(ISERROR(SEARCH("Pas de NM possible",P248)),"","oui")</f>
        <v/>
      </c>
      <c r="P248" s="197" t="s">
        <v>645</v>
      </c>
      <c r="Q248" s="450" t="s">
        <v>76</v>
      </c>
      <c r="R248" s="115"/>
      <c r="S248" s="145"/>
      <c r="T248" s="116">
        <f t="shared" si="788"/>
        <v>3</v>
      </c>
      <c r="U248" s="116">
        <f t="shared" si="789"/>
        <v>1</v>
      </c>
      <c r="V248" s="116">
        <f t="shared" si="790"/>
        <v>3</v>
      </c>
      <c r="W248" s="116"/>
      <c r="X248" s="116">
        <f t="shared" si="791"/>
        <v>0</v>
      </c>
      <c r="Y248" s="116"/>
      <c r="Z248" s="116">
        <f t="shared" si="792"/>
        <v>3</v>
      </c>
      <c r="AA248" s="116"/>
      <c r="AB248" s="117"/>
      <c r="AC248" s="117"/>
      <c r="AD248" s="118" t="str">
        <f t="shared" si="773"/>
        <v/>
      </c>
      <c r="AE248" s="118"/>
      <c r="AF248" s="118" t="str">
        <f t="shared" si="774"/>
        <v/>
      </c>
      <c r="AG248" s="118"/>
      <c r="AH248" s="118" t="str">
        <f t="shared" si="775"/>
        <v/>
      </c>
      <c r="AI248" s="119"/>
      <c r="AJ248" s="120"/>
      <c r="AK248" s="118"/>
      <c r="AL248" s="118" t="str">
        <f t="shared" si="776"/>
        <v/>
      </c>
      <c r="AM248" s="118"/>
      <c r="AN248" s="118" t="str">
        <f t="shared" si="777"/>
        <v/>
      </c>
      <c r="AO248" s="118"/>
      <c r="AP248" s="118" t="str">
        <f t="shared" si="778"/>
        <v/>
      </c>
      <c r="AQ248" s="119"/>
      <c r="AR248" s="120"/>
      <c r="AS248" s="118"/>
      <c r="AT248" s="118" t="str">
        <f t="shared" si="779"/>
        <v/>
      </c>
      <c r="AU248" s="118"/>
      <c r="AV248" s="118" t="str">
        <f t="shared" si="780"/>
        <v/>
      </c>
      <c r="AW248" s="118"/>
      <c r="AX248" s="118" t="str">
        <f t="shared" si="781"/>
        <v/>
      </c>
      <c r="AY248" s="119"/>
      <c r="AZ248" s="120"/>
      <c r="BA248" s="118"/>
      <c r="BB248" s="118" t="str">
        <f t="shared" si="782"/>
        <v/>
      </c>
      <c r="BC248" s="118"/>
      <c r="BD248" s="118" t="str">
        <f t="shared" si="783"/>
        <v/>
      </c>
      <c r="BE248" s="118"/>
      <c r="BF248" s="118" t="str">
        <f t="shared" si="784"/>
        <v/>
      </c>
      <c r="BG248" s="119"/>
      <c r="BH248" s="120"/>
      <c r="BI248" s="116"/>
      <c r="BJ248" s="118">
        <f t="shared" si="785"/>
        <v>3</v>
      </c>
      <c r="BK248" s="118"/>
      <c r="BL248" s="118">
        <f t="shared" si="786"/>
        <v>0</v>
      </c>
      <c r="BM248" s="118"/>
      <c r="BN248" s="118">
        <f t="shared" si="787"/>
        <v>3</v>
      </c>
      <c r="BO248" s="119"/>
      <c r="BP248" s="120"/>
      <c r="BQ248" s="116"/>
      <c r="BR248" s="118" t="str">
        <f t="shared" si="537"/>
        <v/>
      </c>
      <c r="BS248" s="118"/>
      <c r="BT248" s="118" t="str">
        <f t="shared" si="538"/>
        <v/>
      </c>
      <c r="BU248" s="118"/>
      <c r="BV248" s="118" t="str">
        <f t="shared" si="539"/>
        <v/>
      </c>
      <c r="BW248" s="119"/>
      <c r="BX248" s="120"/>
      <c r="BY248" s="121"/>
      <c r="BZ248" s="118" t="str">
        <f t="shared" si="540"/>
        <v/>
      </c>
      <c r="CA248" s="118"/>
      <c r="CB248" s="118" t="str">
        <f t="shared" si="541"/>
        <v/>
      </c>
      <c r="CC248" s="118"/>
      <c r="CD248" s="118" t="str">
        <f t="shared" si="542"/>
        <v/>
      </c>
      <c r="CE248" s="119"/>
      <c r="CF248" s="113"/>
      <c r="CG248" s="113"/>
      <c r="CH248" s="118" t="str">
        <f t="shared" si="543"/>
        <v/>
      </c>
      <c r="CI248" s="118"/>
      <c r="CJ248" s="118" t="str">
        <f t="shared" si="544"/>
        <v/>
      </c>
      <c r="CK248" s="118"/>
      <c r="CL248" s="118" t="str">
        <f t="shared" si="545"/>
        <v/>
      </c>
      <c r="CM248" s="119"/>
      <c r="CN248" s="113"/>
      <c r="CO248" s="113"/>
      <c r="CP248" s="113"/>
      <c r="DQ248" s="154" t="s">
        <v>329</v>
      </c>
    </row>
    <row r="249" spans="1:121" s="113" customFormat="1" ht="24.75" customHeight="1" x14ac:dyDescent="0.25">
      <c r="A249" s="376"/>
      <c r="B249" s="382" t="s">
        <v>72</v>
      </c>
      <c r="C249" s="352" t="str">
        <f t="shared" si="767"/>
        <v>7 – LES SERVICES COMPLEMENTAIRES</v>
      </c>
      <c r="D249" s="351" t="str">
        <f t="shared" si="768"/>
        <v>Les services complémentaires</v>
      </c>
      <c r="E249" s="313"/>
      <c r="F249" s="313">
        <f>VLOOKUP(H249,Feuil1!A$1:B$5,2,0)</f>
        <v>0.2</v>
      </c>
      <c r="G249" s="322">
        <f>IF(H249="Information et Communication",1,IF(H249="Savoir-faire Savoir-être",2,IF(H249="Confort et hygiène",3,IF(H249="Qualité de la prestation",5,IF(H249="Développement Durable",4)))))</f>
        <v>5</v>
      </c>
      <c r="H249" s="318" t="s">
        <v>157</v>
      </c>
      <c r="I249" s="324">
        <v>200</v>
      </c>
      <c r="J249" s="663">
        <f>IF(I249&lt;&gt;"",MAX(J$1:J248)+1,"")</f>
        <v>216</v>
      </c>
      <c r="K249" s="189" t="s">
        <v>650</v>
      </c>
      <c r="L249" s="184">
        <v>3</v>
      </c>
      <c r="M249" s="669" t="str">
        <f>IF('RESULTAT GLOBAL'!I$32="NON","Non Mesuré","OUI")</f>
        <v>OUI</v>
      </c>
      <c r="N249" s="670" t="str">
        <f>IF('RESULTAT GLOBAL'!I$32="NON","Absence d'offre culturelle","")</f>
        <v/>
      </c>
      <c r="O249" s="200" t="str">
        <f>IF(ISERROR(SEARCH("Pas de NM possible",P249)),"","oui")</f>
        <v/>
      </c>
      <c r="P249" s="189" t="s">
        <v>745</v>
      </c>
      <c r="Q249" s="448"/>
      <c r="R249" s="115"/>
      <c r="S249" s="145"/>
      <c r="T249" s="116">
        <f t="shared" si="788"/>
        <v>3</v>
      </c>
      <c r="U249" s="116">
        <f t="shared" si="789"/>
        <v>1</v>
      </c>
      <c r="V249" s="116">
        <f t="shared" si="790"/>
        <v>3</v>
      </c>
      <c r="W249" s="116"/>
      <c r="X249" s="116">
        <f t="shared" si="791"/>
        <v>0</v>
      </c>
      <c r="Y249" s="116"/>
      <c r="Z249" s="116">
        <f t="shared" si="792"/>
        <v>3</v>
      </c>
      <c r="AA249" s="116"/>
      <c r="AB249" s="117"/>
      <c r="AC249" s="117"/>
      <c r="AD249" s="118" t="str">
        <f t="shared" si="773"/>
        <v/>
      </c>
      <c r="AE249" s="118"/>
      <c r="AF249" s="118" t="str">
        <f t="shared" si="774"/>
        <v/>
      </c>
      <c r="AG249" s="118"/>
      <c r="AH249" s="118" t="str">
        <f t="shared" si="775"/>
        <v/>
      </c>
      <c r="AI249" s="119"/>
      <c r="AJ249" s="120"/>
      <c r="AK249" s="118"/>
      <c r="AL249" s="118" t="str">
        <f t="shared" si="776"/>
        <v/>
      </c>
      <c r="AM249" s="118"/>
      <c r="AN249" s="118" t="str">
        <f t="shared" si="777"/>
        <v/>
      </c>
      <c r="AO249" s="118"/>
      <c r="AP249" s="118" t="str">
        <f t="shared" si="778"/>
        <v/>
      </c>
      <c r="AQ249" s="119"/>
      <c r="AR249" s="120"/>
      <c r="AS249" s="118"/>
      <c r="AT249" s="118" t="str">
        <f t="shared" si="779"/>
        <v/>
      </c>
      <c r="AU249" s="118"/>
      <c r="AV249" s="118" t="str">
        <f t="shared" si="780"/>
        <v/>
      </c>
      <c r="AW249" s="118"/>
      <c r="AX249" s="118" t="str">
        <f t="shared" si="781"/>
        <v/>
      </c>
      <c r="AY249" s="119"/>
      <c r="AZ249" s="120"/>
      <c r="BA249" s="118"/>
      <c r="BB249" s="118" t="str">
        <f t="shared" si="782"/>
        <v/>
      </c>
      <c r="BC249" s="118"/>
      <c r="BD249" s="118" t="str">
        <f t="shared" si="783"/>
        <v/>
      </c>
      <c r="BE249" s="118"/>
      <c r="BF249" s="118" t="str">
        <f t="shared" si="784"/>
        <v/>
      </c>
      <c r="BG249" s="119"/>
      <c r="BH249" s="120"/>
      <c r="BI249" s="116"/>
      <c r="BJ249" s="118">
        <f t="shared" si="785"/>
        <v>3</v>
      </c>
      <c r="BK249" s="118"/>
      <c r="BL249" s="118">
        <f t="shared" si="786"/>
        <v>0</v>
      </c>
      <c r="BM249" s="118"/>
      <c r="BN249" s="118">
        <f t="shared" si="787"/>
        <v>3</v>
      </c>
      <c r="BO249" s="119"/>
      <c r="BP249" s="120"/>
      <c r="BQ249" s="116"/>
      <c r="BR249" s="118" t="str">
        <f t="shared" si="537"/>
        <v/>
      </c>
      <c r="BS249" s="118"/>
      <c r="BT249" s="118" t="str">
        <f t="shared" si="538"/>
        <v/>
      </c>
      <c r="BU249" s="118"/>
      <c r="BV249" s="118" t="str">
        <f t="shared" si="539"/>
        <v/>
      </c>
      <c r="BW249" s="119"/>
      <c r="BX249" s="120"/>
      <c r="BY249" s="121"/>
      <c r="BZ249" s="118" t="str">
        <f t="shared" si="540"/>
        <v/>
      </c>
      <c r="CA249" s="118"/>
      <c r="CB249" s="118" t="str">
        <f t="shared" si="541"/>
        <v/>
      </c>
      <c r="CC249" s="118"/>
      <c r="CD249" s="118" t="str">
        <f t="shared" si="542"/>
        <v/>
      </c>
      <c r="CE249" s="119"/>
      <c r="CH249" s="118" t="str">
        <f t="shared" si="543"/>
        <v/>
      </c>
      <c r="CI249" s="118"/>
      <c r="CJ249" s="118" t="str">
        <f t="shared" si="544"/>
        <v/>
      </c>
      <c r="CK249" s="118"/>
      <c r="CL249" s="118" t="str">
        <f t="shared" si="545"/>
        <v/>
      </c>
      <c r="CM249" s="119"/>
      <c r="DQ249" s="134"/>
    </row>
    <row r="250" spans="1:121" s="132" customFormat="1" ht="18" customHeight="1" x14ac:dyDescent="0.25">
      <c r="A250" s="312"/>
      <c r="B250" s="313"/>
      <c r="C250" s="313"/>
      <c r="D250" s="351"/>
      <c r="E250" s="313"/>
      <c r="F250" s="313"/>
      <c r="G250" s="322"/>
      <c r="H250" s="322"/>
      <c r="I250" s="350"/>
      <c r="J250" s="663" t="str">
        <f>IF(I250&lt;&gt;"",MAX(J$1:J249)+1,"")</f>
        <v/>
      </c>
      <c r="K250" s="143" t="s">
        <v>753</v>
      </c>
      <c r="L250" s="143"/>
      <c r="M250" s="220"/>
      <c r="N250" s="641"/>
      <c r="O250" s="201" t="str">
        <f t="shared" si="341"/>
        <v/>
      </c>
      <c r="P250" s="125"/>
      <c r="Q250" s="453"/>
      <c r="R250" s="115"/>
      <c r="S250" s="112"/>
      <c r="T250" s="273"/>
      <c r="U250" s="126"/>
      <c r="V250" s="126"/>
      <c r="W250" s="126"/>
      <c r="X250" s="126"/>
      <c r="Y250" s="126"/>
      <c r="Z250" s="126"/>
      <c r="AA250" s="126"/>
      <c r="AB250" s="127"/>
      <c r="AC250" s="127"/>
      <c r="AD250" s="128"/>
      <c r="AE250" s="128"/>
      <c r="AF250" s="128"/>
      <c r="AG250" s="128"/>
      <c r="AH250" s="128"/>
      <c r="AI250" s="129"/>
      <c r="AJ250" s="130"/>
      <c r="AK250" s="128"/>
      <c r="AL250" s="128"/>
      <c r="AM250" s="128"/>
      <c r="AN250" s="128"/>
      <c r="AO250" s="128"/>
      <c r="AP250" s="128"/>
      <c r="AQ250" s="129"/>
      <c r="AR250" s="130"/>
      <c r="AS250" s="128"/>
      <c r="AT250" s="128"/>
      <c r="AU250" s="128"/>
      <c r="AV250" s="128"/>
      <c r="AW250" s="128"/>
      <c r="AX250" s="128"/>
      <c r="AY250" s="129"/>
      <c r="AZ250" s="130"/>
      <c r="BA250" s="128"/>
      <c r="BB250" s="128"/>
      <c r="BC250" s="128"/>
      <c r="BD250" s="128"/>
      <c r="BE250" s="128"/>
      <c r="BF250" s="128"/>
      <c r="BG250" s="129"/>
      <c r="BH250" s="130"/>
      <c r="BI250" s="126"/>
      <c r="BJ250" s="128"/>
      <c r="BK250" s="128"/>
      <c r="BL250" s="128"/>
      <c r="BM250" s="128"/>
      <c r="BN250" s="128"/>
      <c r="BO250" s="129"/>
      <c r="BP250" s="130"/>
      <c r="BQ250" s="126"/>
      <c r="BR250" s="128" t="str">
        <f t="shared" si="537"/>
        <v/>
      </c>
      <c r="BS250" s="128"/>
      <c r="BT250" s="128" t="str">
        <f t="shared" si="538"/>
        <v/>
      </c>
      <c r="BU250" s="128"/>
      <c r="BV250" s="128" t="str">
        <f t="shared" si="539"/>
        <v/>
      </c>
      <c r="BW250" s="129"/>
      <c r="BX250" s="130"/>
      <c r="BY250" s="131"/>
      <c r="BZ250" s="128" t="str">
        <f t="shared" si="540"/>
        <v/>
      </c>
      <c r="CA250" s="128"/>
      <c r="CB250" s="128" t="str">
        <f t="shared" si="541"/>
        <v/>
      </c>
      <c r="CC250" s="128"/>
      <c r="CD250" s="128" t="str">
        <f t="shared" si="542"/>
        <v/>
      </c>
      <c r="CE250" s="129"/>
      <c r="CH250" s="128" t="str">
        <f t="shared" si="543"/>
        <v/>
      </c>
      <c r="CI250" s="128"/>
      <c r="CJ250" s="128" t="str">
        <f t="shared" si="544"/>
        <v/>
      </c>
      <c r="CK250" s="128"/>
      <c r="CL250" s="128" t="str">
        <f t="shared" si="545"/>
        <v/>
      </c>
      <c r="CM250" s="129"/>
      <c r="DQ250" s="124" t="str">
        <f>IF(I250&lt;&gt;"",MAX(J$1:J247)+1,"")</f>
        <v/>
      </c>
    </row>
    <row r="251" spans="1:121" s="113" customFormat="1" ht="61.5" customHeight="1" x14ac:dyDescent="0.25">
      <c r="A251" s="312">
        <v>33</v>
      </c>
      <c r="B251" s="313" t="s">
        <v>72</v>
      </c>
      <c r="C251" s="352" t="str">
        <f t="shared" si="767"/>
        <v>7 – LES SERVICES COMPLEMENTAIRES</v>
      </c>
      <c r="D251" s="351" t="str">
        <f t="shared" si="768"/>
        <v>Les services complémentaires</v>
      </c>
      <c r="E251" s="313"/>
      <c r="F251" s="313">
        <f>VLOOKUP(H251,Feuil1!A$1:B$5,2,0)</f>
        <v>0.25</v>
      </c>
      <c r="G251" s="322">
        <f t="shared" si="352"/>
        <v>3</v>
      </c>
      <c r="H251" s="608" t="s">
        <v>154</v>
      </c>
      <c r="I251" s="324">
        <v>44</v>
      </c>
      <c r="J251" s="663">
        <f>IF(I251&lt;&gt;"",MAX(J$1:J250)+1,"")</f>
        <v>217</v>
      </c>
      <c r="K251" s="401" t="s">
        <v>507</v>
      </c>
      <c r="L251" s="402">
        <v>9</v>
      </c>
      <c r="M251" s="667" t="str">
        <f>IF('RESULTAT GLOBAL'!I$26="NON","NON","OUI")</f>
        <v>OUI</v>
      </c>
      <c r="N251" s="679" t="str">
        <f>IF('RESULTAT GLOBAL'!I$26="NON","Absence de sanitaires","")</f>
        <v/>
      </c>
      <c r="O251" s="404"/>
      <c r="P251" s="401" t="s">
        <v>868</v>
      </c>
      <c r="Q251" s="446" t="s">
        <v>763</v>
      </c>
      <c r="R251" s="115"/>
      <c r="S251" s="145"/>
      <c r="T251" s="116">
        <f t="shared" ref="T251:T257" si="794">L251</f>
        <v>9</v>
      </c>
      <c r="U251" s="116">
        <f t="shared" ref="U251" si="795">IF(M251="OUI",1,IF(M251="NON",0,IF(M251="Non Mesuré","",0)))</f>
        <v>1</v>
      </c>
      <c r="V251" s="116">
        <f t="shared" ref="V251:V257" si="796">IF(M251&lt;&gt;"Non Mesuré",T251*U251,"")</f>
        <v>9</v>
      </c>
      <c r="W251" s="116"/>
      <c r="X251" s="116">
        <f t="shared" ref="X251:X257" si="797">IF(M251="Non Mesuré",T251,0)</f>
        <v>0</v>
      </c>
      <c r="Y251" s="116"/>
      <c r="Z251" s="116">
        <f t="shared" ref="Z251:Z257" si="798">T251-X251</f>
        <v>9</v>
      </c>
      <c r="AA251" s="116"/>
      <c r="AB251" s="117"/>
      <c r="AC251" s="117"/>
      <c r="AD251" s="118" t="str">
        <f t="shared" ref="AD251:AD260" si="799">IF(G251=1,V251,"")</f>
        <v/>
      </c>
      <c r="AE251" s="118"/>
      <c r="AF251" s="118" t="str">
        <f t="shared" ref="AF251:AF260" si="800">IF(G251=1,X251,"")</f>
        <v/>
      </c>
      <c r="AG251" s="118"/>
      <c r="AH251" s="118" t="str">
        <f t="shared" ref="AH251:AH260" si="801">IF(G251=1,Z251,"")</f>
        <v/>
      </c>
      <c r="AI251" s="119"/>
      <c r="AJ251" s="120"/>
      <c r="AK251" s="118"/>
      <c r="AL251" s="118" t="str">
        <f t="shared" ref="AL251:AL260" si="802">IF(G251=2,V251,"")</f>
        <v/>
      </c>
      <c r="AM251" s="118"/>
      <c r="AN251" s="118" t="str">
        <f t="shared" ref="AN251:AN260" si="803">IF(G251=2,X251,"")</f>
        <v/>
      </c>
      <c r="AO251" s="118"/>
      <c r="AP251" s="118" t="str">
        <f t="shared" ref="AP251:AP260" si="804">IF(G251=2,Z251,"")</f>
        <v/>
      </c>
      <c r="AQ251" s="119"/>
      <c r="AR251" s="120"/>
      <c r="AS251" s="118"/>
      <c r="AT251" s="118">
        <f t="shared" ref="AT251:AT260" si="805">IF(G251=3,V251,"")</f>
        <v>9</v>
      </c>
      <c r="AU251" s="118"/>
      <c r="AV251" s="118">
        <f t="shared" ref="AV251:AV260" si="806">IF(G251=3,X251,"")</f>
        <v>0</v>
      </c>
      <c r="AW251" s="118"/>
      <c r="AX251" s="118">
        <f t="shared" ref="AX251:AX260" si="807">IF(G251=3,Z251,"")</f>
        <v>9</v>
      </c>
      <c r="AY251" s="119"/>
      <c r="AZ251" s="120"/>
      <c r="BA251" s="118"/>
      <c r="BB251" s="118" t="str">
        <f t="shared" ref="BB251:BB260" si="808">IF(G251=4,V251,"")</f>
        <v/>
      </c>
      <c r="BC251" s="118"/>
      <c r="BD251" s="118" t="str">
        <f t="shared" ref="BD251:BD260" si="809">IF(G251=4,X251,"")</f>
        <v/>
      </c>
      <c r="BE251" s="118"/>
      <c r="BF251" s="118" t="str">
        <f t="shared" ref="BF251:BF260" si="810">IF(G251=4,Z251,"")</f>
        <v/>
      </c>
      <c r="BG251" s="119"/>
      <c r="BH251" s="120"/>
      <c r="BI251" s="116"/>
      <c r="BJ251" s="118" t="str">
        <f t="shared" ref="BJ251:BJ260" si="811">IF(G251=5,V251,"")</f>
        <v/>
      </c>
      <c r="BK251" s="118"/>
      <c r="BL251" s="118" t="str">
        <f t="shared" ref="BL251:BL260" si="812">IF(G251=5,X251,"")</f>
        <v/>
      </c>
      <c r="BM251" s="118"/>
      <c r="BN251" s="118" t="str">
        <f t="shared" ref="BN251:BN260" si="813">IF(G251=5,Z251,"")</f>
        <v/>
      </c>
      <c r="BO251" s="119"/>
      <c r="BP251" s="120"/>
      <c r="BQ251" s="116"/>
      <c r="BR251" s="118" t="str">
        <f t="shared" si="537"/>
        <v/>
      </c>
      <c r="BS251" s="118"/>
      <c r="BT251" s="118" t="str">
        <f t="shared" si="538"/>
        <v/>
      </c>
      <c r="BU251" s="118"/>
      <c r="BV251" s="118" t="str">
        <f t="shared" si="539"/>
        <v/>
      </c>
      <c r="BW251" s="119"/>
      <c r="BX251" s="120"/>
      <c r="BY251" s="121"/>
      <c r="BZ251" s="118" t="str">
        <f t="shared" si="540"/>
        <v/>
      </c>
      <c r="CA251" s="118"/>
      <c r="CB251" s="118" t="str">
        <f t="shared" si="541"/>
        <v/>
      </c>
      <c r="CC251" s="118"/>
      <c r="CD251" s="118" t="str">
        <f t="shared" si="542"/>
        <v/>
      </c>
      <c r="CE251" s="119"/>
      <c r="CH251" s="118">
        <f t="shared" si="543"/>
        <v>9</v>
      </c>
      <c r="CI251" s="118"/>
      <c r="CJ251" s="118">
        <f t="shared" si="544"/>
        <v>0</v>
      </c>
      <c r="CK251" s="118"/>
      <c r="CL251" s="118">
        <f t="shared" si="545"/>
        <v>9</v>
      </c>
      <c r="CM251" s="119"/>
      <c r="DQ251" s="134">
        <f>IF(I251&lt;&gt;"",MAX(J$1:J153)+1,"")</f>
        <v>132</v>
      </c>
    </row>
    <row r="252" spans="1:121" s="113" customFormat="1" ht="76.5" customHeight="1" x14ac:dyDescent="0.25">
      <c r="A252" s="312">
        <v>33</v>
      </c>
      <c r="B252" s="313" t="s">
        <v>84</v>
      </c>
      <c r="C252" s="352" t="str">
        <f t="shared" si="767"/>
        <v>7 – LES SERVICES COMPLEMENTAIRES</v>
      </c>
      <c r="D252" s="351" t="str">
        <f t="shared" ref="D252:D259" si="814">$K$250</f>
        <v xml:space="preserve">Les sanitaires </v>
      </c>
      <c r="E252" s="313" t="s">
        <v>78</v>
      </c>
      <c r="F252" s="313">
        <f>VLOOKUP(H252,Feuil1!A$1:B$5,2,0)</f>
        <v>0.25</v>
      </c>
      <c r="G252" s="322">
        <f t="shared" ref="G252:G259" si="815">IF(H252="Information et Communication",1,IF(H252="Savoir-faire Savoir-être",2,IF(H252="Confort et hygiène",3,IF(H252="Qualité de la prestation",5,IF(H252="Développement Durable",4)))))</f>
        <v>3</v>
      </c>
      <c r="H252" s="318" t="s">
        <v>154</v>
      </c>
      <c r="I252" s="324">
        <v>44</v>
      </c>
      <c r="J252" s="663">
        <f>IF(I252&lt;&gt;"",MAX(J$1:J251)+1,"")</f>
        <v>218</v>
      </c>
      <c r="K252" s="183" t="s">
        <v>390</v>
      </c>
      <c r="L252" s="182">
        <v>3</v>
      </c>
      <c r="M252" s="667" t="str">
        <f>IF('RESULTAT GLOBAL'!I26="NON","Non Mesuré","Très Satisfaisant")</f>
        <v>Très Satisfaisant</v>
      </c>
      <c r="N252" s="668" t="str">
        <f>IF('RESULTAT GLOBAL'!I$26="NON","Absence de sanitaires","")</f>
        <v/>
      </c>
      <c r="O252" s="700" t="str">
        <f>IF(ISERROR(SEARCH("Pas de NM possible",#REF!)),"","oui")</f>
        <v/>
      </c>
      <c r="P252" s="183" t="s">
        <v>524</v>
      </c>
      <c r="Q252" s="687" t="s">
        <v>763</v>
      </c>
      <c r="R252" s="195"/>
      <c r="S252" s="275"/>
      <c r="T252" s="263">
        <f t="shared" si="794"/>
        <v>3</v>
      </c>
      <c r="U252" s="611">
        <f>IF(M252="Très Satisfaisant",1,IF(M252="Satisfaisant",0.75,IF(M252="Insatisfaisant",0.25,IF(M252="Très Insatisfaisant",0,IF(M252="Non Mesuré","",0)))))</f>
        <v>1</v>
      </c>
      <c r="V252" s="611">
        <f t="shared" si="796"/>
        <v>3</v>
      </c>
      <c r="W252" s="611"/>
      <c r="X252" s="611">
        <f>IF(M252="Non Mesuré",T252,0)</f>
        <v>0</v>
      </c>
      <c r="Y252" s="611"/>
      <c r="Z252" s="611">
        <f>T252-X252</f>
        <v>3</v>
      </c>
      <c r="AA252" s="116"/>
      <c r="AB252" s="117"/>
      <c r="AC252" s="117"/>
      <c r="AD252" s="613" t="str">
        <f t="shared" ref="AD252" si="816">IF(G252=1,V252,"")</f>
        <v/>
      </c>
      <c r="AE252" s="613"/>
      <c r="AF252" s="613" t="str">
        <f t="shared" ref="AF252" si="817">IF(G252=1,X252,"")</f>
        <v/>
      </c>
      <c r="AG252" s="613"/>
      <c r="AH252" s="613" t="str">
        <f t="shared" ref="AH252" si="818">IF(G252=1,Z252,"")</f>
        <v/>
      </c>
      <c r="AI252" s="614"/>
      <c r="AJ252" s="615"/>
      <c r="AK252" s="613"/>
      <c r="AL252" s="613" t="str">
        <f t="shared" ref="AL252" si="819">IF(G252=2,V252,"")</f>
        <v/>
      </c>
      <c r="AM252" s="613"/>
      <c r="AN252" s="613" t="str">
        <f t="shared" ref="AN252" si="820">IF(G252=2,X252,"")</f>
        <v/>
      </c>
      <c r="AO252" s="613"/>
      <c r="AP252" s="613" t="str">
        <f t="shared" ref="AP252" si="821">IF(G252=2,Z252,"")</f>
        <v/>
      </c>
      <c r="AQ252" s="614"/>
      <c r="AR252" s="615"/>
      <c r="AS252" s="613"/>
      <c r="AT252" s="613">
        <f t="shared" ref="AT252" si="822">IF(G252=3,V252,"")</f>
        <v>3</v>
      </c>
      <c r="AU252" s="613"/>
      <c r="AV252" s="613">
        <f t="shared" ref="AV252" si="823">IF(G252=3,X252,"")</f>
        <v>0</v>
      </c>
      <c r="AW252" s="613"/>
      <c r="AX252" s="613">
        <f t="shared" ref="AX252" si="824">IF(G252=3,Z252,"")</f>
        <v>3</v>
      </c>
      <c r="AY252" s="614"/>
      <c r="AZ252" s="615"/>
      <c r="BA252" s="613"/>
      <c r="BB252" s="613" t="str">
        <f t="shared" ref="BB252" si="825">IF(G252=4,V252,"")</f>
        <v/>
      </c>
      <c r="BC252" s="613"/>
      <c r="BD252" s="613" t="str">
        <f t="shared" ref="BD252" si="826">IF(G252=4,X252,"")</f>
        <v/>
      </c>
      <c r="BE252" s="613"/>
      <c r="BF252" s="613" t="str">
        <f t="shared" ref="BF252" si="827">IF(G252=4,Z252,"")</f>
        <v/>
      </c>
      <c r="BG252" s="614"/>
      <c r="BH252" s="615"/>
      <c r="BI252" s="611"/>
      <c r="BJ252" s="613" t="str">
        <f t="shared" ref="BJ252" si="828">IF(G252=5,V252,"")</f>
        <v/>
      </c>
      <c r="BK252" s="613"/>
      <c r="BL252" s="613" t="str">
        <f t="shared" ref="BL252" si="829">IF(G252=5,X252,"")</f>
        <v/>
      </c>
      <c r="BM252" s="613"/>
      <c r="BN252" s="613" t="str">
        <f t="shared" ref="BN252" si="830">IF(G252=5,Z252,"")</f>
        <v/>
      </c>
      <c r="BO252" s="614"/>
      <c r="BP252" s="615"/>
      <c r="BQ252" s="611"/>
      <c r="BR252" s="613" t="str">
        <f t="shared" ref="BR252" si="831">IF(A252=31,V252,"")</f>
        <v/>
      </c>
      <c r="BS252" s="613"/>
      <c r="BT252" s="613" t="str">
        <f t="shared" ref="BT252" si="832">IF(A252=31,X252,"")</f>
        <v/>
      </c>
      <c r="BU252" s="613"/>
      <c r="BV252" s="613" t="str">
        <f t="shared" ref="BV252" si="833">IF(A252=31,Z252,"")</f>
        <v/>
      </c>
      <c r="BW252" s="614"/>
      <c r="BX252" s="615"/>
      <c r="BY252" s="616"/>
      <c r="BZ252" s="613" t="str">
        <f t="shared" ref="BZ252" si="834">IF(A252=32,V252,"")</f>
        <v/>
      </c>
      <c r="CA252" s="613"/>
      <c r="CB252" s="613" t="str">
        <f t="shared" ref="CB252" si="835">IF(A252=32,X252,"")</f>
        <v/>
      </c>
      <c r="CC252" s="613"/>
      <c r="CD252" s="613" t="str">
        <f t="shared" ref="CD252" si="836">IF(A252=32,Z252,"")</f>
        <v/>
      </c>
      <c r="CE252" s="614"/>
      <c r="CF252" s="609"/>
      <c r="CG252" s="609"/>
      <c r="CH252" s="613">
        <f t="shared" ref="CH252" si="837">IF(A252=33,V252,"")</f>
        <v>3</v>
      </c>
      <c r="CI252" s="613"/>
      <c r="CJ252" s="613">
        <f t="shared" ref="CJ252" si="838">IF(A252=33,X252,"")</f>
        <v>0</v>
      </c>
      <c r="CK252" s="613"/>
      <c r="CL252" s="613">
        <f t="shared" ref="CL252" si="839">IF(A252=33,Z252,"")</f>
        <v>3</v>
      </c>
      <c r="CM252" s="614"/>
      <c r="CN252" s="609"/>
      <c r="CO252" s="609"/>
      <c r="CP252" s="609"/>
      <c r="CQ252" s="609"/>
      <c r="CR252" s="609"/>
      <c r="CS252" s="609"/>
      <c r="CT252" s="609"/>
      <c r="CU252" s="609"/>
      <c r="CV252" s="609"/>
      <c r="CW252" s="609"/>
      <c r="CX252" s="609"/>
      <c r="CY252" s="609"/>
      <c r="CZ252" s="609"/>
      <c r="DA252" s="609"/>
      <c r="DB252" s="609"/>
      <c r="DC252" s="609"/>
      <c r="DD252" s="609"/>
      <c r="DE252" s="609"/>
      <c r="DF252" s="609"/>
      <c r="DG252" s="609"/>
      <c r="DH252" s="609"/>
      <c r="DI252" s="609"/>
      <c r="DJ252" s="609"/>
      <c r="DK252" s="609"/>
      <c r="DL252" s="609"/>
      <c r="DM252" s="609"/>
      <c r="DN252" s="609"/>
      <c r="DO252" s="609"/>
      <c r="DP252" s="609"/>
      <c r="DQ252" s="134">
        <f>IF(I252&lt;&gt;"",MAX(J$1:J251)+1,"")</f>
        <v>218</v>
      </c>
    </row>
    <row r="253" spans="1:121" s="113" customFormat="1" ht="17.25" customHeight="1" x14ac:dyDescent="0.25">
      <c r="A253" s="312">
        <v>33</v>
      </c>
      <c r="B253" s="313" t="s">
        <v>72</v>
      </c>
      <c r="C253" s="352" t="str">
        <f t="shared" si="767"/>
        <v>7 – LES SERVICES COMPLEMENTAIRES</v>
      </c>
      <c r="D253" s="351" t="str">
        <f t="shared" si="814"/>
        <v xml:space="preserve">Les sanitaires </v>
      </c>
      <c r="E253" s="313" t="s">
        <v>78</v>
      </c>
      <c r="F253" s="313">
        <f>VLOOKUP(H253,Feuil1!A$1:B$5,2,0)</f>
        <v>0.25</v>
      </c>
      <c r="G253" s="322">
        <f t="shared" si="815"/>
        <v>3</v>
      </c>
      <c r="H253" s="323" t="s">
        <v>154</v>
      </c>
      <c r="I253" s="324">
        <v>46</v>
      </c>
      <c r="J253" s="663">
        <f>IF(I253&lt;&gt;"",MAX(J$1:J252)+1,"")</f>
        <v>219</v>
      </c>
      <c r="K253" s="183" t="s">
        <v>391</v>
      </c>
      <c r="L253" s="182">
        <v>3</v>
      </c>
      <c r="M253" s="667" t="str">
        <f>IF('RESULTAT GLOBAL'!I$26="NON","Non Mesuré","Très Satisfaisant")</f>
        <v>Très Satisfaisant</v>
      </c>
      <c r="N253" s="668" t="str">
        <f>IF('RESULTAT GLOBAL'!I$26="NON","Absence de sanitaires","")</f>
        <v/>
      </c>
      <c r="O253" s="199" t="str">
        <f t="shared" si="341"/>
        <v/>
      </c>
      <c r="P253" s="183" t="s">
        <v>392</v>
      </c>
      <c r="Q253" s="447" t="s">
        <v>763</v>
      </c>
      <c r="R253" s="115"/>
      <c r="S253" s="145"/>
      <c r="T253" s="116">
        <f t="shared" si="794"/>
        <v>3</v>
      </c>
      <c r="U253" s="611">
        <f>IF(M253="Très Satisfaisant",1,IF(M253="Satisfaisant",0.75,IF(M253="Insatisfaisant",0.25,IF(M253="Très Insatisfaisant",0,IF(M253="Non Mesuré","",0)))))</f>
        <v>1</v>
      </c>
      <c r="V253" s="611">
        <f t="shared" ref="V253" si="840">IF(M253&lt;&gt;"Non Mesuré",T253*U253,"")</f>
        <v>3</v>
      </c>
      <c r="W253" s="116"/>
      <c r="X253" s="116">
        <f t="shared" si="797"/>
        <v>0</v>
      </c>
      <c r="Y253" s="116"/>
      <c r="Z253" s="116">
        <f t="shared" si="798"/>
        <v>3</v>
      </c>
      <c r="AA253" s="116"/>
      <c r="AB253" s="117"/>
      <c r="AC253" s="117"/>
      <c r="AD253" s="118" t="str">
        <f t="shared" si="799"/>
        <v/>
      </c>
      <c r="AE253" s="118"/>
      <c r="AF253" s="118" t="str">
        <f t="shared" si="800"/>
        <v/>
      </c>
      <c r="AG253" s="118"/>
      <c r="AH253" s="118" t="str">
        <f t="shared" si="801"/>
        <v/>
      </c>
      <c r="AI253" s="119"/>
      <c r="AJ253" s="120"/>
      <c r="AK253" s="118"/>
      <c r="AL253" s="118" t="str">
        <f t="shared" si="802"/>
        <v/>
      </c>
      <c r="AM253" s="118"/>
      <c r="AN253" s="118" t="str">
        <f t="shared" si="803"/>
        <v/>
      </c>
      <c r="AO253" s="118"/>
      <c r="AP253" s="118" t="str">
        <f t="shared" si="804"/>
        <v/>
      </c>
      <c r="AQ253" s="119"/>
      <c r="AR253" s="120"/>
      <c r="AS253" s="118"/>
      <c r="AT253" s="118">
        <f t="shared" si="805"/>
        <v>3</v>
      </c>
      <c r="AU253" s="118"/>
      <c r="AV253" s="118">
        <f t="shared" si="806"/>
        <v>0</v>
      </c>
      <c r="AW253" s="118"/>
      <c r="AX253" s="118">
        <f t="shared" si="807"/>
        <v>3</v>
      </c>
      <c r="AY253" s="119"/>
      <c r="AZ253" s="120"/>
      <c r="BA253" s="118"/>
      <c r="BB253" s="118" t="str">
        <f t="shared" si="808"/>
        <v/>
      </c>
      <c r="BC253" s="118"/>
      <c r="BD253" s="118" t="str">
        <f t="shared" si="809"/>
        <v/>
      </c>
      <c r="BE253" s="118"/>
      <c r="BF253" s="118" t="str">
        <f t="shared" si="810"/>
        <v/>
      </c>
      <c r="BG253" s="119"/>
      <c r="BH253" s="120"/>
      <c r="BI253" s="116"/>
      <c r="BJ253" s="118" t="str">
        <f t="shared" si="811"/>
        <v/>
      </c>
      <c r="BK253" s="118"/>
      <c r="BL253" s="118" t="str">
        <f t="shared" si="812"/>
        <v/>
      </c>
      <c r="BM253" s="118"/>
      <c r="BN253" s="118" t="str">
        <f t="shared" si="813"/>
        <v/>
      </c>
      <c r="BO253" s="119"/>
      <c r="BP253" s="120"/>
      <c r="BQ253" s="116"/>
      <c r="BR253" s="118" t="str">
        <f t="shared" si="537"/>
        <v/>
      </c>
      <c r="BS253" s="118"/>
      <c r="BT253" s="118" t="str">
        <f t="shared" si="538"/>
        <v/>
      </c>
      <c r="BU253" s="118"/>
      <c r="BV253" s="118" t="str">
        <f t="shared" si="539"/>
        <v/>
      </c>
      <c r="BW253" s="119"/>
      <c r="BX253" s="120"/>
      <c r="BY253" s="121"/>
      <c r="BZ253" s="118" t="str">
        <f t="shared" si="540"/>
        <v/>
      </c>
      <c r="CA253" s="118"/>
      <c r="CB253" s="118" t="str">
        <f t="shared" si="541"/>
        <v/>
      </c>
      <c r="CC253" s="118"/>
      <c r="CD253" s="118" t="str">
        <f t="shared" si="542"/>
        <v/>
      </c>
      <c r="CE253" s="119"/>
      <c r="CH253" s="118">
        <f t="shared" si="543"/>
        <v>3</v>
      </c>
      <c r="CI253" s="118"/>
      <c r="CJ253" s="118">
        <f t="shared" si="544"/>
        <v>0</v>
      </c>
      <c r="CK253" s="118"/>
      <c r="CL253" s="118">
        <f t="shared" si="545"/>
        <v>3</v>
      </c>
      <c r="CM253" s="119"/>
      <c r="DQ253" s="134">
        <f>IF(I253&lt;&gt;"",MAX(J$1:J252)+1,"")</f>
        <v>219</v>
      </c>
    </row>
    <row r="254" spans="1:121" s="113" customFormat="1" ht="18.75" customHeight="1" x14ac:dyDescent="0.25">
      <c r="A254" s="312">
        <v>31</v>
      </c>
      <c r="B254" s="313" t="s">
        <v>72</v>
      </c>
      <c r="C254" s="352" t="str">
        <f t="shared" si="767"/>
        <v>7 – LES SERVICES COMPLEMENTAIRES</v>
      </c>
      <c r="D254" s="351" t="str">
        <f t="shared" si="814"/>
        <v xml:space="preserve">Les sanitaires </v>
      </c>
      <c r="E254" s="313" t="s">
        <v>78</v>
      </c>
      <c r="F254" s="313">
        <f>VLOOKUP(H254,Feuil1!A$1:B$5,2,0)</f>
        <v>0.25</v>
      </c>
      <c r="G254" s="322">
        <f t="shared" si="815"/>
        <v>3</v>
      </c>
      <c r="H254" s="318" t="s">
        <v>154</v>
      </c>
      <c r="I254" s="324">
        <v>44</v>
      </c>
      <c r="J254" s="663">
        <f>IF(I254&lt;&gt;"",MAX(J$1:J253)+1,"")</f>
        <v>220</v>
      </c>
      <c r="K254" s="183" t="s">
        <v>393</v>
      </c>
      <c r="L254" s="182">
        <v>3</v>
      </c>
      <c r="M254" s="667" t="str">
        <f>IF('RESULTAT GLOBAL'!I$26="NON","Non Mesuré","Très Satisfaisant")</f>
        <v>Très Satisfaisant</v>
      </c>
      <c r="N254" s="668" t="str">
        <f>IF('RESULTAT GLOBAL'!I$26="NON","Absence de sanitaires","")</f>
        <v/>
      </c>
      <c r="O254" s="199" t="str">
        <f t="shared" si="341"/>
        <v/>
      </c>
      <c r="P254" s="191" t="s">
        <v>394</v>
      </c>
      <c r="Q254" s="447" t="s">
        <v>763</v>
      </c>
      <c r="R254" s="115"/>
      <c r="S254" s="145"/>
      <c r="T254" s="263">
        <f t="shared" si="794"/>
        <v>3</v>
      </c>
      <c r="U254" s="611">
        <f>IF(M254="Très Satisfaisant",1,IF(M254="Satisfaisant",0.75,IF(M254="Insatisfaisant",0.25,IF(M254="Très Insatisfaisant",0,IF(M254="Non Mesuré","",0)))))</f>
        <v>1</v>
      </c>
      <c r="V254" s="116">
        <f t="shared" si="796"/>
        <v>3</v>
      </c>
      <c r="W254" s="116"/>
      <c r="X254" s="116">
        <f t="shared" si="797"/>
        <v>0</v>
      </c>
      <c r="Y254" s="116"/>
      <c r="Z254" s="116">
        <f t="shared" si="798"/>
        <v>3</v>
      </c>
      <c r="AA254" s="116"/>
      <c r="AB254" s="117"/>
      <c r="AC254" s="117"/>
      <c r="AD254" s="118" t="str">
        <f t="shared" si="799"/>
        <v/>
      </c>
      <c r="AE254" s="118"/>
      <c r="AF254" s="118" t="str">
        <f t="shared" si="800"/>
        <v/>
      </c>
      <c r="AG254" s="118"/>
      <c r="AH254" s="118" t="str">
        <f t="shared" si="801"/>
        <v/>
      </c>
      <c r="AI254" s="119"/>
      <c r="AJ254" s="120"/>
      <c r="AK254" s="118"/>
      <c r="AL254" s="118" t="str">
        <f t="shared" si="802"/>
        <v/>
      </c>
      <c r="AM254" s="118"/>
      <c r="AN254" s="118" t="str">
        <f t="shared" si="803"/>
        <v/>
      </c>
      <c r="AO254" s="118"/>
      <c r="AP254" s="118" t="str">
        <f t="shared" si="804"/>
        <v/>
      </c>
      <c r="AQ254" s="119"/>
      <c r="AR254" s="120"/>
      <c r="AS254" s="118"/>
      <c r="AT254" s="118">
        <f t="shared" si="805"/>
        <v>3</v>
      </c>
      <c r="AU254" s="118"/>
      <c r="AV254" s="118">
        <f t="shared" si="806"/>
        <v>0</v>
      </c>
      <c r="AW254" s="118"/>
      <c r="AX254" s="118">
        <f t="shared" si="807"/>
        <v>3</v>
      </c>
      <c r="AY254" s="119"/>
      <c r="AZ254" s="120"/>
      <c r="BA254" s="118"/>
      <c r="BB254" s="118" t="str">
        <f t="shared" si="808"/>
        <v/>
      </c>
      <c r="BC254" s="118"/>
      <c r="BD254" s="118" t="str">
        <f t="shared" si="809"/>
        <v/>
      </c>
      <c r="BE254" s="118"/>
      <c r="BF254" s="118" t="str">
        <f t="shared" si="810"/>
        <v/>
      </c>
      <c r="BG254" s="119"/>
      <c r="BH254" s="120"/>
      <c r="BI254" s="116"/>
      <c r="BJ254" s="118" t="str">
        <f t="shared" si="811"/>
        <v/>
      </c>
      <c r="BK254" s="118"/>
      <c r="BL254" s="118" t="str">
        <f t="shared" si="812"/>
        <v/>
      </c>
      <c r="BM254" s="118"/>
      <c r="BN254" s="118" t="str">
        <f t="shared" si="813"/>
        <v/>
      </c>
      <c r="BO254" s="119"/>
      <c r="BP254" s="120"/>
      <c r="BQ254" s="116"/>
      <c r="BR254" s="118">
        <f t="shared" si="537"/>
        <v>3</v>
      </c>
      <c r="BS254" s="118"/>
      <c r="BT254" s="118">
        <f t="shared" si="538"/>
        <v>0</v>
      </c>
      <c r="BU254" s="118"/>
      <c r="BV254" s="118">
        <f t="shared" si="539"/>
        <v>3</v>
      </c>
      <c r="BW254" s="119"/>
      <c r="BX254" s="120"/>
      <c r="BY254" s="121"/>
      <c r="BZ254" s="118" t="str">
        <f t="shared" si="540"/>
        <v/>
      </c>
      <c r="CA254" s="118"/>
      <c r="CB254" s="118" t="str">
        <f t="shared" si="541"/>
        <v/>
      </c>
      <c r="CC254" s="118"/>
      <c r="CD254" s="118" t="str">
        <f t="shared" si="542"/>
        <v/>
      </c>
      <c r="CE254" s="119"/>
      <c r="CH254" s="118" t="str">
        <f t="shared" si="543"/>
        <v/>
      </c>
      <c r="CI254" s="118"/>
      <c r="CJ254" s="118" t="str">
        <f t="shared" si="544"/>
        <v/>
      </c>
      <c r="CK254" s="118"/>
      <c r="CL254" s="118" t="str">
        <f t="shared" si="545"/>
        <v/>
      </c>
      <c r="CM254" s="119"/>
      <c r="DQ254" s="134">
        <f>IF(I254&lt;&gt;"",MAX(J$1:J253)+1,"")</f>
        <v>220</v>
      </c>
    </row>
    <row r="255" spans="1:121" s="113" customFormat="1" ht="18.75" customHeight="1" x14ac:dyDescent="0.25">
      <c r="A255" s="312">
        <v>32</v>
      </c>
      <c r="B255" s="313" t="s">
        <v>84</v>
      </c>
      <c r="C255" s="352" t="str">
        <f t="shared" si="767"/>
        <v>7 – LES SERVICES COMPLEMENTAIRES</v>
      </c>
      <c r="D255" s="351" t="str">
        <f t="shared" si="814"/>
        <v xml:space="preserve">Les sanitaires </v>
      </c>
      <c r="E255" s="313" t="s">
        <v>78</v>
      </c>
      <c r="F255" s="313">
        <f>VLOOKUP(H255,Feuil1!A$1:B$5,2,0)</f>
        <v>0.25</v>
      </c>
      <c r="G255" s="322">
        <f t="shared" si="815"/>
        <v>3</v>
      </c>
      <c r="H255" s="318" t="s">
        <v>154</v>
      </c>
      <c r="I255" s="324">
        <v>44</v>
      </c>
      <c r="J255" s="663">
        <f>IF(I255&lt;&gt;"",MAX(J$1:J254)+1,"")</f>
        <v>221</v>
      </c>
      <c r="K255" s="183" t="s">
        <v>395</v>
      </c>
      <c r="L255" s="182">
        <v>3</v>
      </c>
      <c r="M255" s="667" t="str">
        <f>IF('RESULTAT GLOBAL'!I$26="NON","Non Mesuré","Très Satisfaisant")</f>
        <v>Très Satisfaisant</v>
      </c>
      <c r="N255" s="668" t="str">
        <f>IF('RESULTAT GLOBAL'!I$26="NON","Absence de sanitaires","")</f>
        <v/>
      </c>
      <c r="O255" s="199" t="str">
        <f t="shared" si="341"/>
        <v/>
      </c>
      <c r="P255" s="183"/>
      <c r="Q255" s="447" t="s">
        <v>763</v>
      </c>
      <c r="R255" s="115"/>
      <c r="S255" s="145"/>
      <c r="T255" s="263">
        <f t="shared" si="794"/>
        <v>3</v>
      </c>
      <c r="U255" s="611">
        <f t="shared" ref="U255:U258" si="841">IF(M255="Très Satisfaisant",1,IF(M255="Satisfaisant",0.75,IF(M255="Insatisfaisant",0.25,IF(M255="Très Insatisfaisant",0,IF(M255="Non Mesuré","",0)))))</f>
        <v>1</v>
      </c>
      <c r="V255" s="116">
        <f t="shared" si="796"/>
        <v>3</v>
      </c>
      <c r="W255" s="116"/>
      <c r="X255" s="116">
        <f t="shared" si="797"/>
        <v>0</v>
      </c>
      <c r="Y255" s="116"/>
      <c r="Z255" s="116">
        <f t="shared" si="798"/>
        <v>3</v>
      </c>
      <c r="AA255" s="116"/>
      <c r="AB255" s="117"/>
      <c r="AC255" s="117"/>
      <c r="AD255" s="118" t="str">
        <f t="shared" si="799"/>
        <v/>
      </c>
      <c r="AE255" s="118"/>
      <c r="AF255" s="118" t="str">
        <f t="shared" si="800"/>
        <v/>
      </c>
      <c r="AG255" s="118"/>
      <c r="AH255" s="118" t="str">
        <f t="shared" si="801"/>
        <v/>
      </c>
      <c r="AI255" s="119"/>
      <c r="AJ255" s="120"/>
      <c r="AK255" s="118"/>
      <c r="AL255" s="118" t="str">
        <f t="shared" si="802"/>
        <v/>
      </c>
      <c r="AM255" s="118"/>
      <c r="AN255" s="118" t="str">
        <f t="shared" si="803"/>
        <v/>
      </c>
      <c r="AO255" s="118"/>
      <c r="AP255" s="118" t="str">
        <f t="shared" si="804"/>
        <v/>
      </c>
      <c r="AQ255" s="119"/>
      <c r="AR255" s="120"/>
      <c r="AS255" s="118"/>
      <c r="AT255" s="118">
        <f t="shared" si="805"/>
        <v>3</v>
      </c>
      <c r="AU255" s="118"/>
      <c r="AV255" s="118">
        <f t="shared" si="806"/>
        <v>0</v>
      </c>
      <c r="AW255" s="118"/>
      <c r="AX255" s="118">
        <f t="shared" si="807"/>
        <v>3</v>
      </c>
      <c r="AY255" s="119"/>
      <c r="AZ255" s="120"/>
      <c r="BA255" s="118"/>
      <c r="BB255" s="118" t="str">
        <f t="shared" si="808"/>
        <v/>
      </c>
      <c r="BC255" s="118"/>
      <c r="BD255" s="118" t="str">
        <f t="shared" si="809"/>
        <v/>
      </c>
      <c r="BE255" s="118"/>
      <c r="BF255" s="118" t="str">
        <f t="shared" si="810"/>
        <v/>
      </c>
      <c r="BG255" s="119"/>
      <c r="BH255" s="120"/>
      <c r="BI255" s="116"/>
      <c r="BJ255" s="118" t="str">
        <f t="shared" si="811"/>
        <v/>
      </c>
      <c r="BK255" s="118"/>
      <c r="BL255" s="118" t="str">
        <f t="shared" si="812"/>
        <v/>
      </c>
      <c r="BM255" s="118"/>
      <c r="BN255" s="118" t="str">
        <f t="shared" si="813"/>
        <v/>
      </c>
      <c r="BO255" s="119"/>
      <c r="BP255" s="120"/>
      <c r="BQ255" s="116"/>
      <c r="BR255" s="118" t="str">
        <f t="shared" si="537"/>
        <v/>
      </c>
      <c r="BS255" s="118"/>
      <c r="BT255" s="118" t="str">
        <f t="shared" si="538"/>
        <v/>
      </c>
      <c r="BU255" s="118"/>
      <c r="BV255" s="118" t="str">
        <f t="shared" si="539"/>
        <v/>
      </c>
      <c r="BW255" s="119"/>
      <c r="BX255" s="120"/>
      <c r="BY255" s="121"/>
      <c r="BZ255" s="118">
        <f t="shared" si="540"/>
        <v>3</v>
      </c>
      <c r="CA255" s="118"/>
      <c r="CB255" s="118">
        <f t="shared" si="541"/>
        <v>0</v>
      </c>
      <c r="CC255" s="118"/>
      <c r="CD255" s="118">
        <f t="shared" si="542"/>
        <v>3</v>
      </c>
      <c r="CE255" s="119"/>
      <c r="CH255" s="118" t="str">
        <f t="shared" si="543"/>
        <v/>
      </c>
      <c r="CI255" s="118"/>
      <c r="CJ255" s="118" t="str">
        <f t="shared" si="544"/>
        <v/>
      </c>
      <c r="CK255" s="118"/>
      <c r="CL255" s="118" t="str">
        <f t="shared" si="545"/>
        <v/>
      </c>
      <c r="CM255" s="119"/>
      <c r="DQ255" s="134">
        <f>IF(I255&lt;&gt;"",MAX(J$1:J254)+1,"")</f>
        <v>221</v>
      </c>
    </row>
    <row r="256" spans="1:121" s="113" customFormat="1" ht="18.75" customHeight="1" x14ac:dyDescent="0.25">
      <c r="A256" s="312">
        <v>31</v>
      </c>
      <c r="B256" s="313" t="s">
        <v>72</v>
      </c>
      <c r="C256" s="352" t="str">
        <f t="shared" si="767"/>
        <v>7 – LES SERVICES COMPLEMENTAIRES</v>
      </c>
      <c r="D256" s="351" t="str">
        <f t="shared" si="814"/>
        <v xml:space="preserve">Les sanitaires </v>
      </c>
      <c r="E256" s="313" t="s">
        <v>78</v>
      </c>
      <c r="F256" s="313">
        <f>VLOOKUP(H256,Feuil1!A$1:B$5,2,0)</f>
        <v>0.25</v>
      </c>
      <c r="G256" s="322">
        <f t="shared" si="815"/>
        <v>3</v>
      </c>
      <c r="H256" s="318" t="s">
        <v>154</v>
      </c>
      <c r="I256" s="324">
        <v>45</v>
      </c>
      <c r="J256" s="663">
        <f>IF(I256&lt;&gt;"",MAX(J$1:J255)+1,"")</f>
        <v>222</v>
      </c>
      <c r="K256" s="183" t="s">
        <v>396</v>
      </c>
      <c r="L256" s="182">
        <v>3</v>
      </c>
      <c r="M256" s="667" t="str">
        <f>IF('RESULTAT GLOBAL'!I$26="NON","Non Mesuré","Très Satisfaisant")</f>
        <v>Très Satisfaisant</v>
      </c>
      <c r="N256" s="668" t="str">
        <f>IF('RESULTAT GLOBAL'!I$26="NON","Absence de sanitaires","")</f>
        <v/>
      </c>
      <c r="O256" s="199" t="str">
        <f t="shared" si="341"/>
        <v/>
      </c>
      <c r="P256" s="191" t="s">
        <v>397</v>
      </c>
      <c r="Q256" s="447" t="s">
        <v>763</v>
      </c>
      <c r="R256" s="115"/>
      <c r="S256" s="145"/>
      <c r="T256" s="263">
        <f t="shared" si="794"/>
        <v>3</v>
      </c>
      <c r="U256" s="611">
        <f t="shared" si="841"/>
        <v>1</v>
      </c>
      <c r="V256" s="116">
        <f t="shared" si="796"/>
        <v>3</v>
      </c>
      <c r="W256" s="116"/>
      <c r="X256" s="116">
        <f t="shared" si="797"/>
        <v>0</v>
      </c>
      <c r="Y256" s="116"/>
      <c r="Z256" s="116">
        <f t="shared" si="798"/>
        <v>3</v>
      </c>
      <c r="AA256" s="116"/>
      <c r="AB256" s="117"/>
      <c r="AC256" s="117"/>
      <c r="AD256" s="118" t="str">
        <f t="shared" si="799"/>
        <v/>
      </c>
      <c r="AE256" s="118"/>
      <c r="AF256" s="118" t="str">
        <f t="shared" si="800"/>
        <v/>
      </c>
      <c r="AG256" s="118"/>
      <c r="AH256" s="118" t="str">
        <f t="shared" si="801"/>
        <v/>
      </c>
      <c r="AI256" s="119"/>
      <c r="AJ256" s="120"/>
      <c r="AK256" s="118"/>
      <c r="AL256" s="118" t="str">
        <f t="shared" si="802"/>
        <v/>
      </c>
      <c r="AM256" s="118"/>
      <c r="AN256" s="118" t="str">
        <f t="shared" si="803"/>
        <v/>
      </c>
      <c r="AO256" s="118"/>
      <c r="AP256" s="118" t="str">
        <f t="shared" si="804"/>
        <v/>
      </c>
      <c r="AQ256" s="119"/>
      <c r="AR256" s="120"/>
      <c r="AS256" s="118"/>
      <c r="AT256" s="118">
        <f t="shared" si="805"/>
        <v>3</v>
      </c>
      <c r="AU256" s="118"/>
      <c r="AV256" s="118">
        <f t="shared" si="806"/>
        <v>0</v>
      </c>
      <c r="AW256" s="118"/>
      <c r="AX256" s="118">
        <f t="shared" si="807"/>
        <v>3</v>
      </c>
      <c r="AY256" s="119"/>
      <c r="AZ256" s="120"/>
      <c r="BA256" s="118"/>
      <c r="BB256" s="118" t="str">
        <f t="shared" si="808"/>
        <v/>
      </c>
      <c r="BC256" s="118"/>
      <c r="BD256" s="118" t="str">
        <f t="shared" si="809"/>
        <v/>
      </c>
      <c r="BE256" s="118"/>
      <c r="BF256" s="118" t="str">
        <f t="shared" si="810"/>
        <v/>
      </c>
      <c r="BG256" s="119"/>
      <c r="BH256" s="120"/>
      <c r="BI256" s="116"/>
      <c r="BJ256" s="118" t="str">
        <f t="shared" si="811"/>
        <v/>
      </c>
      <c r="BK256" s="118"/>
      <c r="BL256" s="118" t="str">
        <f t="shared" si="812"/>
        <v/>
      </c>
      <c r="BM256" s="118"/>
      <c r="BN256" s="118" t="str">
        <f t="shared" si="813"/>
        <v/>
      </c>
      <c r="BO256" s="119"/>
      <c r="BP256" s="120"/>
      <c r="BQ256" s="116"/>
      <c r="BR256" s="118">
        <f t="shared" si="537"/>
        <v>3</v>
      </c>
      <c r="BS256" s="118"/>
      <c r="BT256" s="118">
        <f t="shared" si="538"/>
        <v>0</v>
      </c>
      <c r="BU256" s="118"/>
      <c r="BV256" s="118">
        <f t="shared" si="539"/>
        <v>3</v>
      </c>
      <c r="BW256" s="119"/>
      <c r="BX256" s="120"/>
      <c r="BY256" s="121"/>
      <c r="BZ256" s="118" t="str">
        <f t="shared" si="540"/>
        <v/>
      </c>
      <c r="CA256" s="118"/>
      <c r="CB256" s="118" t="str">
        <f t="shared" si="541"/>
        <v/>
      </c>
      <c r="CC256" s="118"/>
      <c r="CD256" s="118" t="str">
        <f t="shared" si="542"/>
        <v/>
      </c>
      <c r="CE256" s="119"/>
      <c r="CH256" s="118" t="str">
        <f t="shared" si="543"/>
        <v/>
      </c>
      <c r="CI256" s="118"/>
      <c r="CJ256" s="118" t="str">
        <f t="shared" si="544"/>
        <v/>
      </c>
      <c r="CK256" s="118"/>
      <c r="CL256" s="118" t="str">
        <f t="shared" si="545"/>
        <v/>
      </c>
      <c r="CM256" s="119"/>
      <c r="DQ256" s="134">
        <f>IF(I256&lt;&gt;"",MAX(J$1:J255)+1,"")</f>
        <v>222</v>
      </c>
    </row>
    <row r="257" spans="1:121" s="113" customFormat="1" ht="33" customHeight="1" x14ac:dyDescent="0.25">
      <c r="A257" s="312">
        <v>32</v>
      </c>
      <c r="B257" s="313" t="s">
        <v>84</v>
      </c>
      <c r="C257" s="352" t="str">
        <f t="shared" si="767"/>
        <v>7 – LES SERVICES COMPLEMENTAIRES</v>
      </c>
      <c r="D257" s="351" t="str">
        <f t="shared" si="814"/>
        <v xml:space="preserve">Les sanitaires </v>
      </c>
      <c r="E257" s="313" t="s">
        <v>78</v>
      </c>
      <c r="F257" s="313">
        <f>VLOOKUP(H257,Feuil1!A$1:B$5,2,0)</f>
        <v>0.25</v>
      </c>
      <c r="G257" s="322">
        <f t="shared" si="815"/>
        <v>3</v>
      </c>
      <c r="H257" s="318" t="s">
        <v>154</v>
      </c>
      <c r="I257" s="324">
        <v>45</v>
      </c>
      <c r="J257" s="663">
        <f>IF(I257&lt;&gt;"",MAX(J$1:J256)+1,"")</f>
        <v>223</v>
      </c>
      <c r="K257" s="183" t="s">
        <v>398</v>
      </c>
      <c r="L257" s="182">
        <v>3</v>
      </c>
      <c r="M257" s="667" t="str">
        <f>IF('RESULTAT GLOBAL'!I$26="NON","Non Mesuré","Très Satisfaisant")</f>
        <v>Très Satisfaisant</v>
      </c>
      <c r="N257" s="668" t="str">
        <f>IF('RESULTAT GLOBAL'!I$26="NON","Absence de sanitaires","")</f>
        <v/>
      </c>
      <c r="O257" s="199" t="str">
        <f t="shared" si="341"/>
        <v/>
      </c>
      <c r="P257" s="183" t="s">
        <v>399</v>
      </c>
      <c r="Q257" s="447" t="s">
        <v>763</v>
      </c>
      <c r="R257" s="115"/>
      <c r="S257" s="145"/>
      <c r="T257" s="263">
        <f t="shared" si="794"/>
        <v>3</v>
      </c>
      <c r="U257" s="611">
        <f t="shared" si="841"/>
        <v>1</v>
      </c>
      <c r="V257" s="116">
        <f t="shared" si="796"/>
        <v>3</v>
      </c>
      <c r="W257" s="116"/>
      <c r="X257" s="116">
        <f t="shared" si="797"/>
        <v>0</v>
      </c>
      <c r="Y257" s="116"/>
      <c r="Z257" s="116">
        <f t="shared" si="798"/>
        <v>3</v>
      </c>
      <c r="AA257" s="116"/>
      <c r="AB257" s="117"/>
      <c r="AC257" s="117"/>
      <c r="AD257" s="118" t="str">
        <f t="shared" si="799"/>
        <v/>
      </c>
      <c r="AE257" s="118"/>
      <c r="AF257" s="118" t="str">
        <f t="shared" si="800"/>
        <v/>
      </c>
      <c r="AG257" s="118"/>
      <c r="AH257" s="118" t="str">
        <f t="shared" si="801"/>
        <v/>
      </c>
      <c r="AI257" s="119"/>
      <c r="AJ257" s="120"/>
      <c r="AK257" s="118"/>
      <c r="AL257" s="118" t="str">
        <f t="shared" si="802"/>
        <v/>
      </c>
      <c r="AM257" s="118"/>
      <c r="AN257" s="118" t="str">
        <f t="shared" si="803"/>
        <v/>
      </c>
      <c r="AO257" s="118"/>
      <c r="AP257" s="118" t="str">
        <f t="shared" si="804"/>
        <v/>
      </c>
      <c r="AQ257" s="119"/>
      <c r="AR257" s="120"/>
      <c r="AS257" s="118"/>
      <c r="AT257" s="118">
        <f t="shared" si="805"/>
        <v>3</v>
      </c>
      <c r="AU257" s="118"/>
      <c r="AV257" s="118">
        <f t="shared" si="806"/>
        <v>0</v>
      </c>
      <c r="AW257" s="118"/>
      <c r="AX257" s="118">
        <f t="shared" si="807"/>
        <v>3</v>
      </c>
      <c r="AY257" s="119"/>
      <c r="AZ257" s="120"/>
      <c r="BA257" s="118"/>
      <c r="BB257" s="118" t="str">
        <f t="shared" si="808"/>
        <v/>
      </c>
      <c r="BC257" s="118"/>
      <c r="BD257" s="118" t="str">
        <f t="shared" si="809"/>
        <v/>
      </c>
      <c r="BE257" s="118"/>
      <c r="BF257" s="118" t="str">
        <f t="shared" si="810"/>
        <v/>
      </c>
      <c r="BG257" s="119"/>
      <c r="BH257" s="120"/>
      <c r="BI257" s="116"/>
      <c r="BJ257" s="118" t="str">
        <f t="shared" si="811"/>
        <v/>
      </c>
      <c r="BK257" s="118"/>
      <c r="BL257" s="118" t="str">
        <f t="shared" si="812"/>
        <v/>
      </c>
      <c r="BM257" s="118"/>
      <c r="BN257" s="118" t="str">
        <f t="shared" si="813"/>
        <v/>
      </c>
      <c r="BO257" s="119"/>
      <c r="BP257" s="120"/>
      <c r="BQ257" s="116"/>
      <c r="BR257" s="118" t="str">
        <f t="shared" si="537"/>
        <v/>
      </c>
      <c r="BS257" s="118"/>
      <c r="BT257" s="118" t="str">
        <f t="shared" si="538"/>
        <v/>
      </c>
      <c r="BU257" s="118"/>
      <c r="BV257" s="118" t="str">
        <f t="shared" si="539"/>
        <v/>
      </c>
      <c r="BW257" s="119"/>
      <c r="BX257" s="120"/>
      <c r="BY257" s="121"/>
      <c r="BZ257" s="118">
        <f t="shared" si="540"/>
        <v>3</v>
      </c>
      <c r="CA257" s="118"/>
      <c r="CB257" s="118">
        <f t="shared" si="541"/>
        <v>0</v>
      </c>
      <c r="CC257" s="118"/>
      <c r="CD257" s="118">
        <f t="shared" si="542"/>
        <v>3</v>
      </c>
      <c r="CE257" s="119"/>
      <c r="CH257" s="118" t="str">
        <f t="shared" si="543"/>
        <v/>
      </c>
      <c r="CI257" s="118"/>
      <c r="CJ257" s="118" t="str">
        <f t="shared" si="544"/>
        <v/>
      </c>
      <c r="CK257" s="118"/>
      <c r="CL257" s="118" t="str">
        <f t="shared" si="545"/>
        <v/>
      </c>
      <c r="CM257" s="119"/>
      <c r="DQ257" s="134">
        <f>IF(I257&lt;&gt;"",MAX(J$1:J256)+1,"")</f>
        <v>223</v>
      </c>
    </row>
    <row r="258" spans="1:121" s="113" customFormat="1" ht="57.75" customHeight="1" x14ac:dyDescent="0.25">
      <c r="A258" s="312">
        <v>32</v>
      </c>
      <c r="B258" s="313" t="s">
        <v>84</v>
      </c>
      <c r="C258" s="352" t="str">
        <f t="shared" si="767"/>
        <v>7 – LES SERVICES COMPLEMENTAIRES</v>
      </c>
      <c r="D258" s="351" t="str">
        <f t="shared" si="814"/>
        <v xml:space="preserve">Les sanitaires </v>
      </c>
      <c r="E258" s="313" t="s">
        <v>78</v>
      </c>
      <c r="F258" s="313">
        <f>VLOOKUP(H258,Feuil1!A$1:B$5,2,0)</f>
        <v>0.25</v>
      </c>
      <c r="G258" s="322">
        <f t="shared" si="815"/>
        <v>3</v>
      </c>
      <c r="H258" s="318" t="s">
        <v>154</v>
      </c>
      <c r="I258" s="324">
        <v>47</v>
      </c>
      <c r="J258" s="663">
        <f>IF(I258&lt;&gt;"",MAX(J$1:J257)+1,"")</f>
        <v>224</v>
      </c>
      <c r="K258" s="183" t="s">
        <v>400</v>
      </c>
      <c r="L258" s="182">
        <v>3</v>
      </c>
      <c r="M258" s="667" t="str">
        <f>IF('RESULTAT GLOBAL'!I$26="NON","Non Mesuré","Très Satisfaisant")</f>
        <v>Très Satisfaisant</v>
      </c>
      <c r="N258" s="668" t="str">
        <f>IF('RESULTAT GLOBAL'!I$26="NON","Absence de sanitaires","")</f>
        <v/>
      </c>
      <c r="O258" s="199" t="str">
        <f t="shared" si="341"/>
        <v/>
      </c>
      <c r="P258" s="183" t="s">
        <v>401</v>
      </c>
      <c r="Q258" s="447" t="s">
        <v>763</v>
      </c>
      <c r="R258" s="115"/>
      <c r="S258" s="145"/>
      <c r="T258" s="116">
        <f t="shared" ref="T258:T260" si="842">L258</f>
        <v>3</v>
      </c>
      <c r="U258" s="611">
        <f t="shared" si="841"/>
        <v>1</v>
      </c>
      <c r="V258" s="116">
        <f t="shared" ref="V258:V260" si="843">IF(M258&lt;&gt;"Non Mesuré",T258*U258,"")</f>
        <v>3</v>
      </c>
      <c r="W258" s="116"/>
      <c r="X258" s="116">
        <f t="shared" ref="X258:X260" si="844">IF(M258="Non Mesuré",T258,0)</f>
        <v>0</v>
      </c>
      <c r="Y258" s="116"/>
      <c r="Z258" s="116">
        <f t="shared" ref="Z258:Z260" si="845">T258-X258</f>
        <v>3</v>
      </c>
      <c r="AA258" s="116"/>
      <c r="AB258" s="117"/>
      <c r="AC258" s="117"/>
      <c r="AD258" s="118" t="str">
        <f t="shared" si="799"/>
        <v/>
      </c>
      <c r="AE258" s="118"/>
      <c r="AF258" s="118" t="str">
        <f t="shared" si="800"/>
        <v/>
      </c>
      <c r="AG258" s="118"/>
      <c r="AH258" s="118" t="str">
        <f t="shared" si="801"/>
        <v/>
      </c>
      <c r="AI258" s="119"/>
      <c r="AJ258" s="120"/>
      <c r="AK258" s="118"/>
      <c r="AL258" s="118" t="str">
        <f t="shared" si="802"/>
        <v/>
      </c>
      <c r="AM258" s="118"/>
      <c r="AN258" s="118" t="str">
        <f t="shared" si="803"/>
        <v/>
      </c>
      <c r="AO258" s="118"/>
      <c r="AP258" s="118" t="str">
        <f t="shared" si="804"/>
        <v/>
      </c>
      <c r="AQ258" s="119"/>
      <c r="AR258" s="120"/>
      <c r="AS258" s="118"/>
      <c r="AT258" s="118">
        <f t="shared" si="805"/>
        <v>3</v>
      </c>
      <c r="AU258" s="118"/>
      <c r="AV258" s="118">
        <f t="shared" si="806"/>
        <v>0</v>
      </c>
      <c r="AW258" s="118"/>
      <c r="AX258" s="118">
        <f t="shared" si="807"/>
        <v>3</v>
      </c>
      <c r="AY258" s="119"/>
      <c r="AZ258" s="120"/>
      <c r="BA258" s="118"/>
      <c r="BB258" s="118" t="str">
        <f t="shared" si="808"/>
        <v/>
      </c>
      <c r="BC258" s="118"/>
      <c r="BD258" s="118" t="str">
        <f t="shared" si="809"/>
        <v/>
      </c>
      <c r="BE258" s="118"/>
      <c r="BF258" s="118" t="str">
        <f t="shared" si="810"/>
        <v/>
      </c>
      <c r="BG258" s="119"/>
      <c r="BH258" s="120"/>
      <c r="BI258" s="116"/>
      <c r="BJ258" s="118" t="str">
        <f t="shared" si="811"/>
        <v/>
      </c>
      <c r="BK258" s="118"/>
      <c r="BL258" s="118" t="str">
        <f t="shared" si="812"/>
        <v/>
      </c>
      <c r="BM258" s="118"/>
      <c r="BN258" s="118" t="str">
        <f t="shared" si="813"/>
        <v/>
      </c>
      <c r="BO258" s="119"/>
      <c r="BP258" s="120"/>
      <c r="BQ258" s="116"/>
      <c r="BR258" s="118" t="str">
        <f t="shared" si="537"/>
        <v/>
      </c>
      <c r="BS258" s="118"/>
      <c r="BT258" s="118" t="str">
        <f t="shared" si="538"/>
        <v/>
      </c>
      <c r="BU258" s="118"/>
      <c r="BV258" s="118" t="str">
        <f t="shared" si="539"/>
        <v/>
      </c>
      <c r="BW258" s="119"/>
      <c r="BX258" s="120"/>
      <c r="BY258" s="121"/>
      <c r="BZ258" s="118">
        <f t="shared" si="540"/>
        <v>3</v>
      </c>
      <c r="CA258" s="118"/>
      <c r="CB258" s="118">
        <f t="shared" si="541"/>
        <v>0</v>
      </c>
      <c r="CC258" s="118"/>
      <c r="CD258" s="118">
        <f t="shared" si="542"/>
        <v>3</v>
      </c>
      <c r="CE258" s="119"/>
      <c r="CH258" s="118" t="str">
        <f t="shared" si="543"/>
        <v/>
      </c>
      <c r="CI258" s="118"/>
      <c r="CJ258" s="118" t="str">
        <f t="shared" si="544"/>
        <v/>
      </c>
      <c r="CK258" s="118"/>
      <c r="CL258" s="118" t="str">
        <f t="shared" si="545"/>
        <v/>
      </c>
      <c r="CM258" s="119"/>
      <c r="DQ258" s="134">
        <f>IF(I258&lt;&gt;"",MAX(J$1:J257)+1,"")</f>
        <v>224</v>
      </c>
    </row>
    <row r="259" spans="1:121" s="113" customFormat="1" ht="31.5" customHeight="1" x14ac:dyDescent="0.25">
      <c r="A259" s="312">
        <v>31</v>
      </c>
      <c r="B259" s="313" t="s">
        <v>72</v>
      </c>
      <c r="C259" s="352" t="str">
        <f t="shared" si="767"/>
        <v>7 – LES SERVICES COMPLEMENTAIRES</v>
      </c>
      <c r="D259" s="351" t="str">
        <f t="shared" si="814"/>
        <v xml:space="preserve">Les sanitaires </v>
      </c>
      <c r="E259" s="313" t="s">
        <v>78</v>
      </c>
      <c r="F259" s="313">
        <f>VLOOKUP(H259,Feuil1!A$1:B$5,2,0)</f>
        <v>0.25</v>
      </c>
      <c r="G259" s="322">
        <f t="shared" si="815"/>
        <v>3</v>
      </c>
      <c r="H259" s="323" t="s">
        <v>154</v>
      </c>
      <c r="I259" s="324">
        <v>48</v>
      </c>
      <c r="J259" s="663">
        <f>IF(I259&lt;&gt;"",MAX(J$1:J258)+1,"")</f>
        <v>225</v>
      </c>
      <c r="K259" s="564" t="s">
        <v>402</v>
      </c>
      <c r="L259" s="592">
        <v>3</v>
      </c>
      <c r="M259" s="667" t="str">
        <f>IF('RESULTAT GLOBAL'!I$26="NON","Non Mesuré","OUI")</f>
        <v>OUI</v>
      </c>
      <c r="N259" s="668" t="str">
        <f>IF('RESULTAT GLOBAL'!I$26="NON","Absence de sanitaires","")</f>
        <v/>
      </c>
      <c r="O259" s="199" t="str">
        <f t="shared" ref="O259" si="846">IF(ISERROR(SEARCH("Pas de NM possible",P259)),"","oui")</f>
        <v/>
      </c>
      <c r="P259" s="640" t="s">
        <v>863</v>
      </c>
      <c r="Q259" s="447" t="s">
        <v>763</v>
      </c>
      <c r="R259" s="610"/>
      <c r="S259" s="618"/>
      <c r="T259" s="611">
        <f t="shared" ref="T259" si="847">L259</f>
        <v>3</v>
      </c>
      <c r="U259" s="611">
        <f t="shared" ref="U259" si="848">IF(M259="OUI",1,IF(M259="NON",0,IF(M259="Non Mesuré","",0)))</f>
        <v>1</v>
      </c>
      <c r="V259" s="611">
        <f t="shared" ref="V259" si="849">IF(M259&lt;&gt;"Non Mesuré",T259*U259,"")</f>
        <v>3</v>
      </c>
      <c r="W259" s="611"/>
      <c r="X259" s="611">
        <f t="shared" ref="X259" si="850">IF(M259="Non Mesuré",T259,0)</f>
        <v>0</v>
      </c>
      <c r="Y259" s="611"/>
      <c r="Z259" s="611">
        <f t="shared" ref="Z259" si="851">T259-X259</f>
        <v>3</v>
      </c>
      <c r="AA259" s="611"/>
      <c r="AB259" s="117"/>
      <c r="AC259" s="117"/>
      <c r="AD259" s="118" t="str">
        <f>IF(G259=1,V252,"")</f>
        <v/>
      </c>
      <c r="AE259" s="118"/>
      <c r="AF259" s="118" t="str">
        <f>IF(G259=1,X252,"")</f>
        <v/>
      </c>
      <c r="AG259" s="118"/>
      <c r="AH259" s="118" t="str">
        <f>IF(G259=1,Z252,"")</f>
        <v/>
      </c>
      <c r="AI259" s="119"/>
      <c r="AJ259" s="120"/>
      <c r="AK259" s="118"/>
      <c r="AL259" s="118" t="str">
        <f>IF(G259=2,V252,"")</f>
        <v/>
      </c>
      <c r="AM259" s="118"/>
      <c r="AN259" s="118" t="str">
        <f>IF(G259=2,X252,"")</f>
        <v/>
      </c>
      <c r="AO259" s="118"/>
      <c r="AP259" s="118" t="str">
        <f>IF(G259=2,Z252,"")</f>
        <v/>
      </c>
      <c r="AQ259" s="119"/>
      <c r="AR259" s="120"/>
      <c r="AS259" s="118"/>
      <c r="AT259" s="118">
        <f>IF(G259=3,V252,"")</f>
        <v>3</v>
      </c>
      <c r="AU259" s="118"/>
      <c r="AV259" s="118">
        <f>IF(G259=3,X252,"")</f>
        <v>0</v>
      </c>
      <c r="AW259" s="118"/>
      <c r="AX259" s="118">
        <f>IF(G259=3,Z252,"")</f>
        <v>3</v>
      </c>
      <c r="AY259" s="119"/>
      <c r="AZ259" s="120"/>
      <c r="BA259" s="118"/>
      <c r="BB259" s="118" t="str">
        <f>IF(G259=4,V252,"")</f>
        <v/>
      </c>
      <c r="BC259" s="118"/>
      <c r="BD259" s="118" t="str">
        <f>IF(G259=4,X252,"")</f>
        <v/>
      </c>
      <c r="BE259" s="118"/>
      <c r="BF259" s="118" t="str">
        <f>IF(G259=4,Z252,"")</f>
        <v/>
      </c>
      <c r="BG259" s="119"/>
      <c r="BH259" s="120"/>
      <c r="BI259" s="116"/>
      <c r="BJ259" s="118" t="str">
        <f>IF(G259=5,V252,"")</f>
        <v/>
      </c>
      <c r="BK259" s="118"/>
      <c r="BL259" s="118" t="str">
        <f>IF(G259=5,X252,"")</f>
        <v/>
      </c>
      <c r="BM259" s="118"/>
      <c r="BN259" s="118" t="str">
        <f>IF(G259=5,Z252,"")</f>
        <v/>
      </c>
      <c r="BO259" s="119"/>
      <c r="BP259" s="120"/>
      <c r="BQ259" s="116"/>
      <c r="BR259" s="118">
        <f>IF(A259=31,V252,"")</f>
        <v>3</v>
      </c>
      <c r="BS259" s="118"/>
      <c r="BT259" s="118">
        <f>IF(A259=31,X252,"")</f>
        <v>0</v>
      </c>
      <c r="BU259" s="118"/>
      <c r="BV259" s="118">
        <f>IF(A259=31,Z252,"")</f>
        <v>3</v>
      </c>
      <c r="BW259" s="119"/>
      <c r="BX259" s="120"/>
      <c r="BY259" s="121"/>
      <c r="BZ259" s="118" t="str">
        <f>IF(A259=32,V252,"")</f>
        <v/>
      </c>
      <c r="CA259" s="118"/>
      <c r="CB259" s="118" t="str">
        <f>IF(A259=32,X252,"")</f>
        <v/>
      </c>
      <c r="CC259" s="118"/>
      <c r="CD259" s="118" t="str">
        <f>IF(A259=32,Z252,"")</f>
        <v/>
      </c>
      <c r="CE259" s="119"/>
      <c r="CH259" s="118" t="str">
        <f>IF(A259=33,V252,"")</f>
        <v/>
      </c>
      <c r="CI259" s="118"/>
      <c r="CJ259" s="118" t="str">
        <f>IF(A259=33,X252,"")</f>
        <v/>
      </c>
      <c r="CK259" s="118"/>
      <c r="CL259" s="118" t="str">
        <f>IF(A259=33,Z252,"")</f>
        <v/>
      </c>
      <c r="CM259" s="119"/>
      <c r="DQ259" s="134">
        <f>IF(I259&lt;&gt;"",MAX(J$1:J258)+1,"")</f>
        <v>225</v>
      </c>
    </row>
    <row r="260" spans="1:121" s="240" customFormat="1" ht="32.25" customHeight="1" x14ac:dyDescent="0.25">
      <c r="A260" s="334">
        <v>33</v>
      </c>
      <c r="B260" s="335" t="s">
        <v>72</v>
      </c>
      <c r="C260" s="352" t="str">
        <f t="shared" si="767"/>
        <v>7 – LES SERVICES COMPLEMENTAIRES</v>
      </c>
      <c r="D260" s="336" t="s">
        <v>736</v>
      </c>
      <c r="E260" s="335" t="s">
        <v>78</v>
      </c>
      <c r="F260" s="313">
        <f>VLOOKUP(H260,Feuil1!A$1:B$5,2,0)</f>
        <v>0.25</v>
      </c>
      <c r="G260" s="373">
        <f t="shared" ref="G260" si="852">IF(H260="Information et Communication",1,IF(H260="Savoir-faire Savoir-être",2,IF(H260="Confort et hygiène",3,IF(H260="Qualité de la prestation",5,IF(H260="Développement Durable",4)))))</f>
        <v>3</v>
      </c>
      <c r="H260" s="374" t="s">
        <v>154</v>
      </c>
      <c r="I260" s="324">
        <v>200</v>
      </c>
      <c r="J260" s="663">
        <f>IF(I260&lt;&gt;"",MAX(J$1:J259)+1,"")</f>
        <v>226</v>
      </c>
      <c r="K260" s="710" t="s">
        <v>775</v>
      </c>
      <c r="L260" s="711">
        <v>3</v>
      </c>
      <c r="M260" s="712" t="str">
        <f>IF('RESULTAT GLOBAL'!D$24="NON","Non Mesuré","OUI")</f>
        <v>OUI</v>
      </c>
      <c r="N260" s="639" t="str">
        <f>IF('RESULTAT GLOBAL'!D$24="NON","Ce site n'est pas un parc d'attraction ou un parc à thème","")</f>
        <v/>
      </c>
      <c r="O260" s="713" t="str">
        <f t="shared" ref="O260" si="853">IF(ISERROR(SEARCH("Pas de NM possible",P260)),"","oui")</f>
        <v/>
      </c>
      <c r="P260" s="597" t="s">
        <v>776</v>
      </c>
      <c r="Q260" s="448" t="s">
        <v>763</v>
      </c>
      <c r="R260" s="195"/>
      <c r="S260" s="275"/>
      <c r="T260" s="263">
        <f t="shared" si="842"/>
        <v>3</v>
      </c>
      <c r="U260" s="116">
        <f t="shared" ref="U260" si="854">IF(M260="OUI",1,IF(M260="NON",0,IF(M260="Non Mesuré","",0)))</f>
        <v>1</v>
      </c>
      <c r="V260" s="116">
        <f t="shared" si="843"/>
        <v>3</v>
      </c>
      <c r="W260" s="116"/>
      <c r="X260" s="116">
        <f t="shared" si="844"/>
        <v>0</v>
      </c>
      <c r="Y260" s="116"/>
      <c r="Z260" s="116">
        <f t="shared" si="845"/>
        <v>3</v>
      </c>
      <c r="AA260" s="116"/>
      <c r="AB260" s="117"/>
      <c r="AC260" s="117"/>
      <c r="AD260" s="118" t="str">
        <f t="shared" si="799"/>
        <v/>
      </c>
      <c r="AE260" s="118"/>
      <c r="AF260" s="118" t="str">
        <f t="shared" si="800"/>
        <v/>
      </c>
      <c r="AG260" s="118"/>
      <c r="AH260" s="118" t="str">
        <f t="shared" si="801"/>
        <v/>
      </c>
      <c r="AI260" s="119"/>
      <c r="AJ260" s="120"/>
      <c r="AK260" s="118"/>
      <c r="AL260" s="118" t="str">
        <f t="shared" si="802"/>
        <v/>
      </c>
      <c r="AM260" s="118"/>
      <c r="AN260" s="118" t="str">
        <f t="shared" si="803"/>
        <v/>
      </c>
      <c r="AO260" s="118"/>
      <c r="AP260" s="118" t="str">
        <f t="shared" si="804"/>
        <v/>
      </c>
      <c r="AQ260" s="119"/>
      <c r="AR260" s="120"/>
      <c r="AS260" s="118"/>
      <c r="AT260" s="118">
        <f t="shared" si="805"/>
        <v>3</v>
      </c>
      <c r="AU260" s="118"/>
      <c r="AV260" s="118">
        <f t="shared" si="806"/>
        <v>0</v>
      </c>
      <c r="AW260" s="118"/>
      <c r="AX260" s="118">
        <f t="shared" si="807"/>
        <v>3</v>
      </c>
      <c r="AY260" s="119"/>
      <c r="AZ260" s="120"/>
      <c r="BA260" s="118"/>
      <c r="BB260" s="118" t="str">
        <f t="shared" si="808"/>
        <v/>
      </c>
      <c r="BC260" s="118"/>
      <c r="BD260" s="118" t="str">
        <f t="shared" si="809"/>
        <v/>
      </c>
      <c r="BE260" s="118"/>
      <c r="BF260" s="118" t="str">
        <f t="shared" si="810"/>
        <v/>
      </c>
      <c r="BG260" s="119"/>
      <c r="BH260" s="120"/>
      <c r="BI260" s="116"/>
      <c r="BJ260" s="118" t="str">
        <f t="shared" si="811"/>
        <v/>
      </c>
      <c r="BK260" s="118"/>
      <c r="BL260" s="118" t="str">
        <f t="shared" si="812"/>
        <v/>
      </c>
      <c r="BM260" s="118"/>
      <c r="BN260" s="118" t="str">
        <f t="shared" si="813"/>
        <v/>
      </c>
      <c r="BO260" s="119"/>
      <c r="BP260" s="120"/>
      <c r="BQ260" s="116"/>
      <c r="BR260" s="118" t="str">
        <f t="shared" si="537"/>
        <v/>
      </c>
      <c r="BS260" s="118"/>
      <c r="BT260" s="118" t="str">
        <f t="shared" si="538"/>
        <v/>
      </c>
      <c r="BU260" s="118"/>
      <c r="BV260" s="118" t="str">
        <f t="shared" si="539"/>
        <v/>
      </c>
      <c r="BW260" s="119"/>
      <c r="BX260" s="120"/>
      <c r="BY260" s="121"/>
      <c r="BZ260" s="118" t="str">
        <f t="shared" si="540"/>
        <v/>
      </c>
      <c r="CA260" s="118"/>
      <c r="CB260" s="118" t="str">
        <f t="shared" si="541"/>
        <v/>
      </c>
      <c r="CC260" s="118"/>
      <c r="CD260" s="118" t="str">
        <f t="shared" si="542"/>
        <v/>
      </c>
      <c r="CE260" s="119"/>
      <c r="CF260" s="113"/>
      <c r="CG260" s="113"/>
      <c r="CH260" s="118">
        <f t="shared" si="543"/>
        <v>3</v>
      </c>
      <c r="CI260" s="118"/>
      <c r="CJ260" s="118">
        <f t="shared" si="544"/>
        <v>0</v>
      </c>
      <c r="CK260" s="118"/>
      <c r="CL260" s="118">
        <f t="shared" si="545"/>
        <v>3</v>
      </c>
      <c r="CM260" s="119"/>
      <c r="CN260" s="113"/>
      <c r="CO260" s="226"/>
      <c r="CP260" s="226"/>
      <c r="DQ260" s="241">
        <f>IF(I260&lt;&gt;"",MAX(J$1:J259)+1,"")</f>
        <v>226</v>
      </c>
    </row>
    <row r="261" spans="1:121" s="113" customFormat="1" ht="33.75" customHeight="1" x14ac:dyDescent="0.2">
      <c r="A261" s="312"/>
      <c r="B261" s="313"/>
      <c r="C261" s="313"/>
      <c r="D261" s="313"/>
      <c r="E261" s="313"/>
      <c r="F261" s="313"/>
      <c r="G261" s="322"/>
      <c r="H261" s="318"/>
      <c r="I261" s="324"/>
      <c r="J261" s="663" t="str">
        <f>IF(I261&lt;&gt;"",MAX(J$1:J260)+1,"")</f>
        <v/>
      </c>
      <c r="K261" s="479" t="s">
        <v>678</v>
      </c>
      <c r="L261" s="480" t="s">
        <v>44</v>
      </c>
      <c r="M261" s="481" t="s">
        <v>45</v>
      </c>
      <c r="N261" s="726" t="s">
        <v>46</v>
      </c>
      <c r="O261" s="290" t="str">
        <f t="shared" si="341"/>
        <v/>
      </c>
      <c r="P261" s="483"/>
      <c r="Q261" s="482" t="s">
        <v>488</v>
      </c>
      <c r="R261" s="115"/>
      <c r="S261" s="145"/>
      <c r="T261" s="263"/>
      <c r="U261" s="116"/>
      <c r="V261" s="116"/>
      <c r="W261" s="116">
        <f>SUM(V242:V260)</f>
        <v>58</v>
      </c>
      <c r="X261" s="116"/>
      <c r="Y261" s="116">
        <f>SUM(X242:X258)</f>
        <v>0</v>
      </c>
      <c r="Z261" s="116"/>
      <c r="AA261" s="116">
        <f>SUM(Z242:Z260)</f>
        <v>58</v>
      </c>
      <c r="AB261" s="117">
        <f>W261/AA261</f>
        <v>1</v>
      </c>
      <c r="AC261" s="117"/>
      <c r="AD261" s="118"/>
      <c r="AE261" s="118"/>
      <c r="AF261" s="118"/>
      <c r="AG261" s="118"/>
      <c r="AH261" s="118"/>
      <c r="AI261" s="119"/>
      <c r="AJ261" s="120"/>
      <c r="AK261" s="118"/>
      <c r="AL261" s="118"/>
      <c r="AM261" s="118"/>
      <c r="AN261" s="118"/>
      <c r="AO261" s="118"/>
      <c r="AP261" s="118"/>
      <c r="AQ261" s="119"/>
      <c r="AR261" s="120"/>
      <c r="AS261" s="118"/>
      <c r="AT261" s="118"/>
      <c r="AU261" s="118"/>
      <c r="AV261" s="118"/>
      <c r="AW261" s="118"/>
      <c r="AX261" s="118"/>
      <c r="AY261" s="119"/>
      <c r="AZ261" s="120"/>
      <c r="BA261" s="118"/>
      <c r="BB261" s="118"/>
      <c r="BC261" s="118"/>
      <c r="BD261" s="118"/>
      <c r="BE261" s="118"/>
      <c r="BF261" s="118"/>
      <c r="BG261" s="119"/>
      <c r="BH261" s="120"/>
      <c r="BI261" s="116"/>
      <c r="BJ261" s="118"/>
      <c r="BK261" s="118"/>
      <c r="BL261" s="118"/>
      <c r="BM261" s="118"/>
      <c r="BN261" s="118"/>
      <c r="BO261" s="119"/>
      <c r="BP261" s="120"/>
      <c r="BQ261" s="116"/>
      <c r="BR261" s="118" t="str">
        <f t="shared" si="537"/>
        <v/>
      </c>
      <c r="BS261" s="118"/>
      <c r="BT261" s="118" t="str">
        <f t="shared" si="538"/>
        <v/>
      </c>
      <c r="BU261" s="118"/>
      <c r="BV261" s="118" t="str">
        <f t="shared" si="539"/>
        <v/>
      </c>
      <c r="BW261" s="119"/>
      <c r="BX261" s="120"/>
      <c r="BY261" s="121"/>
      <c r="BZ261" s="118" t="str">
        <f t="shared" si="540"/>
        <v/>
      </c>
      <c r="CA261" s="118"/>
      <c r="CB261" s="118" t="str">
        <f t="shared" si="541"/>
        <v/>
      </c>
      <c r="CC261" s="118"/>
      <c r="CD261" s="118" t="str">
        <f t="shared" si="542"/>
        <v/>
      </c>
      <c r="CE261" s="119"/>
      <c r="CH261" s="118" t="str">
        <f t="shared" si="543"/>
        <v/>
      </c>
      <c r="CI261" s="118"/>
      <c r="CJ261" s="118" t="str">
        <f t="shared" si="544"/>
        <v/>
      </c>
      <c r="CK261" s="118"/>
      <c r="CL261" s="118" t="str">
        <f t="shared" si="545"/>
        <v/>
      </c>
      <c r="CM261" s="119"/>
      <c r="DQ261" s="134" t="str">
        <f>IF(I261&lt;&gt;"",MAX(J$1:J195)+1,"")</f>
        <v/>
      </c>
    </row>
    <row r="262" spans="1:121" s="132" customFormat="1" ht="18" customHeight="1" x14ac:dyDescent="0.25">
      <c r="A262" s="312"/>
      <c r="B262" s="313"/>
      <c r="C262" s="313"/>
      <c r="D262" s="313"/>
      <c r="E262" s="313"/>
      <c r="F262" s="313"/>
      <c r="G262" s="322"/>
      <c r="H262" s="318"/>
      <c r="I262" s="350"/>
      <c r="J262" s="663" t="str">
        <f>IF(I262&lt;&gt;"",MAX(J$1:J261)+1,"")</f>
        <v/>
      </c>
      <c r="K262" s="143" t="s">
        <v>277</v>
      </c>
      <c r="L262" s="143"/>
      <c r="M262" s="220"/>
      <c r="N262" s="641"/>
      <c r="O262" s="201" t="str">
        <f t="shared" si="341"/>
        <v/>
      </c>
      <c r="P262" s="125"/>
      <c r="Q262" s="449"/>
      <c r="R262" s="115"/>
      <c r="S262" s="112"/>
      <c r="T262" s="273"/>
      <c r="U262" s="126"/>
      <c r="V262" s="126"/>
      <c r="W262" s="126"/>
      <c r="X262" s="126"/>
      <c r="Y262" s="126"/>
      <c r="Z262" s="126"/>
      <c r="AA262" s="126"/>
      <c r="AB262" s="127"/>
      <c r="AC262" s="127"/>
      <c r="AD262" s="128"/>
      <c r="AE262" s="128"/>
      <c r="AF262" s="128"/>
      <c r="AG262" s="128"/>
      <c r="AH262" s="128"/>
      <c r="AI262" s="129"/>
      <c r="AJ262" s="130"/>
      <c r="AK262" s="128"/>
      <c r="AL262" s="128"/>
      <c r="AM262" s="128"/>
      <c r="AN262" s="128"/>
      <c r="AO262" s="128"/>
      <c r="AP262" s="128"/>
      <c r="AQ262" s="129"/>
      <c r="AR262" s="130"/>
      <c r="AS262" s="128"/>
      <c r="AT262" s="128"/>
      <c r="AU262" s="128"/>
      <c r="AV262" s="128"/>
      <c r="AW262" s="128"/>
      <c r="AX262" s="128"/>
      <c r="AY262" s="129"/>
      <c r="AZ262" s="130"/>
      <c r="BA262" s="128"/>
      <c r="BB262" s="128"/>
      <c r="BC262" s="128"/>
      <c r="BD262" s="128"/>
      <c r="BE262" s="128"/>
      <c r="BF262" s="128"/>
      <c r="BG262" s="129"/>
      <c r="BH262" s="130"/>
      <c r="BI262" s="126"/>
      <c r="BJ262" s="128"/>
      <c r="BK262" s="128"/>
      <c r="BL262" s="128"/>
      <c r="BM262" s="128"/>
      <c r="BN262" s="128"/>
      <c r="BO262" s="129"/>
      <c r="BP262" s="130"/>
      <c r="BQ262" s="126"/>
      <c r="BR262" s="128" t="str">
        <f t="shared" ref="BR262:BR293" si="855">IF(A262=31,V262,"")</f>
        <v/>
      </c>
      <c r="BS262" s="128"/>
      <c r="BT262" s="128" t="str">
        <f t="shared" ref="BT262:BT293" si="856">IF(A262=31,X262,"")</f>
        <v/>
      </c>
      <c r="BU262" s="128"/>
      <c r="BV262" s="128" t="str">
        <f t="shared" ref="BV262:BV293" si="857">IF(A262=31,Z262,"")</f>
        <v/>
      </c>
      <c r="BW262" s="129"/>
      <c r="BX262" s="130"/>
      <c r="BY262" s="131"/>
      <c r="BZ262" s="128" t="str">
        <f t="shared" ref="BZ262:BZ293" si="858">IF(A262=32,V262,"")</f>
        <v/>
      </c>
      <c r="CA262" s="128"/>
      <c r="CB262" s="128" t="str">
        <f t="shared" ref="CB262:CB293" si="859">IF(A262=32,X262,"")</f>
        <v/>
      </c>
      <c r="CC262" s="128"/>
      <c r="CD262" s="128" t="str">
        <f t="shared" ref="CD262:CD293" si="860">IF(A262=32,Z262,"")</f>
        <v/>
      </c>
      <c r="CE262" s="129"/>
      <c r="CH262" s="128" t="str">
        <f t="shared" ref="CH262:CH293" si="861">IF(A262=33,V262,"")</f>
        <v/>
      </c>
      <c r="CI262" s="128"/>
      <c r="CJ262" s="128" t="str">
        <f t="shared" ref="CJ262:CJ293" si="862">IF(A262=33,X262,"")</f>
        <v/>
      </c>
      <c r="CK262" s="128"/>
      <c r="CL262" s="128" t="str">
        <f t="shared" ref="CL262:CL293" si="863">IF(A262=33,Z262,"")</f>
        <v/>
      </c>
      <c r="CM262" s="129"/>
      <c r="DQ262" s="124" t="str">
        <f>IF(I262&lt;&gt;"",MAX(J$1:J208)+1,"")</f>
        <v/>
      </c>
    </row>
    <row r="263" spans="1:121" s="113" customFormat="1" ht="49.5" customHeight="1" x14ac:dyDescent="0.25">
      <c r="A263" s="312"/>
      <c r="B263" s="313" t="s">
        <v>72</v>
      </c>
      <c r="C263" s="352" t="str">
        <f t="shared" ref="C263:C291" si="864">$K$261</f>
        <v>8 - LA VISITE GUIDEE (si existante).</v>
      </c>
      <c r="D263" s="351" t="s">
        <v>754</v>
      </c>
      <c r="E263" s="313" t="s">
        <v>78</v>
      </c>
      <c r="F263" s="313">
        <f>VLOOKUP(H263,Feuil1!A$1:B$5,2,0)</f>
        <v>0.2</v>
      </c>
      <c r="G263" s="322">
        <f t="shared" si="352"/>
        <v>5</v>
      </c>
      <c r="H263" s="318" t="s">
        <v>157</v>
      </c>
      <c r="I263" s="324">
        <v>34</v>
      </c>
      <c r="J263" s="663">
        <f>IF(I263&lt;&gt;"",MAX(J$1:J262)+1,"")</f>
        <v>227</v>
      </c>
      <c r="K263" s="419" t="s">
        <v>278</v>
      </c>
      <c r="L263" s="402">
        <v>3</v>
      </c>
      <c r="M263" s="403" t="s">
        <v>0</v>
      </c>
      <c r="N263" s="679"/>
      <c r="O263" s="404" t="str">
        <f t="shared" si="341"/>
        <v/>
      </c>
      <c r="P263" s="419" t="s">
        <v>606</v>
      </c>
      <c r="Q263" s="446" t="s">
        <v>763</v>
      </c>
      <c r="R263" s="115"/>
      <c r="S263" s="145"/>
      <c r="T263" s="116">
        <f t="shared" ref="T263:T267" si="865">L263</f>
        <v>3</v>
      </c>
      <c r="U263" s="116">
        <f t="shared" ref="U263:U267" si="866">IF(M263="OUI",1,IF(M263="NON",0,IF(M263="Non Mesuré","",0)))</f>
        <v>1</v>
      </c>
      <c r="V263" s="116">
        <f t="shared" ref="V263:V267" si="867">IF(M263&lt;&gt;"Non Mesuré",T263*U263,"")</f>
        <v>3</v>
      </c>
      <c r="W263" s="116"/>
      <c r="X263" s="116">
        <f t="shared" ref="X263:X267" si="868">IF(M263="Non Mesuré",T263,0)</f>
        <v>0</v>
      </c>
      <c r="Y263" s="116"/>
      <c r="Z263" s="116">
        <f t="shared" ref="Z263:Z267" si="869">T263-X263</f>
        <v>3</v>
      </c>
      <c r="AA263" s="116"/>
      <c r="AB263" s="117"/>
      <c r="AC263" s="117"/>
      <c r="AD263" s="118" t="str">
        <f>IF(G263=1,V263,"")</f>
        <v/>
      </c>
      <c r="AE263" s="118"/>
      <c r="AF263" s="118" t="str">
        <f>IF(G263=1,X263,"")</f>
        <v/>
      </c>
      <c r="AG263" s="118"/>
      <c r="AH263" s="118" t="str">
        <f>IF(G263=1,Z263,"")</f>
        <v/>
      </c>
      <c r="AI263" s="119"/>
      <c r="AJ263" s="120"/>
      <c r="AK263" s="118"/>
      <c r="AL263" s="118" t="str">
        <f>IF(G263=2,V263,"")</f>
        <v/>
      </c>
      <c r="AM263" s="118"/>
      <c r="AN263" s="118" t="str">
        <f>IF(G263=2,X263,"")</f>
        <v/>
      </c>
      <c r="AO263" s="118"/>
      <c r="AP263" s="118" t="str">
        <f>IF(G263=2,Z263,"")</f>
        <v/>
      </c>
      <c r="AQ263" s="119"/>
      <c r="AR263" s="120"/>
      <c r="AS263" s="118"/>
      <c r="AT263" s="118" t="str">
        <f>IF(G263=3,V263,"")</f>
        <v/>
      </c>
      <c r="AU263" s="118"/>
      <c r="AV263" s="118" t="str">
        <f>IF(G263=3,X263,"")</f>
        <v/>
      </c>
      <c r="AW263" s="118"/>
      <c r="AX263" s="118" t="str">
        <f>IF(G263=3,Z263,"")</f>
        <v/>
      </c>
      <c r="AY263" s="119"/>
      <c r="AZ263" s="120"/>
      <c r="BA263" s="118"/>
      <c r="BB263" s="118" t="str">
        <f>IF(G263=4,V263,"")</f>
        <v/>
      </c>
      <c r="BC263" s="118"/>
      <c r="BD263" s="118" t="str">
        <f>IF(G263=4,X263,"")</f>
        <v/>
      </c>
      <c r="BE263" s="118"/>
      <c r="BF263" s="118" t="str">
        <f>IF(G263=4,Z263,"")</f>
        <v/>
      </c>
      <c r="BG263" s="119"/>
      <c r="BH263" s="120"/>
      <c r="BI263" s="116"/>
      <c r="BJ263" s="118">
        <f>IF(G263=5,V263,"")</f>
        <v>3</v>
      </c>
      <c r="BK263" s="118"/>
      <c r="BL263" s="118">
        <f>IF(G263=5,X263,"")</f>
        <v>0</v>
      </c>
      <c r="BM263" s="118"/>
      <c r="BN263" s="118">
        <f>IF(G263=5,Z263,"")</f>
        <v>3</v>
      </c>
      <c r="BO263" s="119"/>
      <c r="BP263" s="120"/>
      <c r="BQ263" s="116"/>
      <c r="BR263" s="118" t="str">
        <f t="shared" si="855"/>
        <v/>
      </c>
      <c r="BS263" s="118"/>
      <c r="BT263" s="118" t="str">
        <f t="shared" si="856"/>
        <v/>
      </c>
      <c r="BU263" s="118"/>
      <c r="BV263" s="118" t="str">
        <f t="shared" si="857"/>
        <v/>
      </c>
      <c r="BW263" s="119"/>
      <c r="BX263" s="120"/>
      <c r="BY263" s="121"/>
      <c r="BZ263" s="118" t="str">
        <f t="shared" si="858"/>
        <v/>
      </c>
      <c r="CA263" s="118"/>
      <c r="CB263" s="118" t="str">
        <f t="shared" si="859"/>
        <v/>
      </c>
      <c r="CC263" s="118"/>
      <c r="CD263" s="118" t="str">
        <f t="shared" si="860"/>
        <v/>
      </c>
      <c r="CE263" s="119"/>
      <c r="CH263" s="118" t="str">
        <f t="shared" si="861"/>
        <v/>
      </c>
      <c r="CI263" s="118"/>
      <c r="CJ263" s="118" t="str">
        <f t="shared" si="862"/>
        <v/>
      </c>
      <c r="CK263" s="118"/>
      <c r="CL263" s="118" t="str">
        <f t="shared" si="863"/>
        <v/>
      </c>
      <c r="CM263" s="119"/>
      <c r="DQ263" s="134">
        <f>IF(I263&lt;&gt;"",MAX(J$1:J208)+1,"")</f>
        <v>182</v>
      </c>
    </row>
    <row r="264" spans="1:121" s="113" customFormat="1" ht="63.75" customHeight="1" x14ac:dyDescent="0.25">
      <c r="A264" s="312"/>
      <c r="B264" s="313" t="s">
        <v>72</v>
      </c>
      <c r="C264" s="352" t="str">
        <f t="shared" si="864"/>
        <v>8 - LA VISITE GUIDEE (si existante).</v>
      </c>
      <c r="D264" s="351" t="s">
        <v>754</v>
      </c>
      <c r="E264" s="313" t="s">
        <v>78</v>
      </c>
      <c r="F264" s="313">
        <f>VLOOKUP(H264,Feuil1!A$1:B$5,2,0)</f>
        <v>0.2</v>
      </c>
      <c r="G264" s="322">
        <f t="shared" si="352"/>
        <v>5</v>
      </c>
      <c r="H264" s="318" t="s">
        <v>157</v>
      </c>
      <c r="I264" s="324">
        <v>34</v>
      </c>
      <c r="J264" s="663">
        <f>IF(I264&lt;&gt;"",MAX(J$1:J263)+1,"")</f>
        <v>228</v>
      </c>
      <c r="K264" s="188" t="s">
        <v>279</v>
      </c>
      <c r="L264" s="182">
        <v>1</v>
      </c>
      <c r="M264" s="213" t="s">
        <v>0</v>
      </c>
      <c r="N264" s="668"/>
      <c r="O264" s="199" t="str">
        <f t="shared" si="341"/>
        <v/>
      </c>
      <c r="P264" s="188" t="s">
        <v>280</v>
      </c>
      <c r="Q264" s="447" t="s">
        <v>763</v>
      </c>
      <c r="R264" s="115"/>
      <c r="S264" s="145"/>
      <c r="T264" s="116">
        <f t="shared" si="865"/>
        <v>1</v>
      </c>
      <c r="U264" s="116">
        <f t="shared" si="866"/>
        <v>1</v>
      </c>
      <c r="V264" s="116">
        <f t="shared" si="867"/>
        <v>1</v>
      </c>
      <c r="W264" s="116"/>
      <c r="X264" s="116">
        <f t="shared" si="868"/>
        <v>0</v>
      </c>
      <c r="Y264" s="116"/>
      <c r="Z264" s="116">
        <f t="shared" si="869"/>
        <v>1</v>
      </c>
      <c r="AA264" s="116"/>
      <c r="AB264" s="117"/>
      <c r="AC264" s="117"/>
      <c r="AD264" s="118" t="str">
        <f>IF(G264=1,V264,"")</f>
        <v/>
      </c>
      <c r="AE264" s="118"/>
      <c r="AF264" s="118" t="str">
        <f>IF(G264=1,X264,"")</f>
        <v/>
      </c>
      <c r="AG264" s="118"/>
      <c r="AH264" s="118" t="str">
        <f>IF(G264=1,Z264,"")</f>
        <v/>
      </c>
      <c r="AI264" s="119"/>
      <c r="AJ264" s="120"/>
      <c r="AK264" s="118"/>
      <c r="AL264" s="118" t="str">
        <f>IF(G264=2,V264,"")</f>
        <v/>
      </c>
      <c r="AM264" s="118"/>
      <c r="AN264" s="118" t="str">
        <f>IF(G264=2,X264,"")</f>
        <v/>
      </c>
      <c r="AO264" s="118"/>
      <c r="AP264" s="118" t="str">
        <f>IF(G264=2,Z264,"")</f>
        <v/>
      </c>
      <c r="AQ264" s="119"/>
      <c r="AR264" s="120"/>
      <c r="AS264" s="118"/>
      <c r="AT264" s="118" t="str">
        <f>IF(G264=3,V264,"")</f>
        <v/>
      </c>
      <c r="AU264" s="118"/>
      <c r="AV264" s="118" t="str">
        <f>IF(G264=3,X264,"")</f>
        <v/>
      </c>
      <c r="AW264" s="118"/>
      <c r="AX264" s="118" t="str">
        <f>IF(G264=3,Z264,"")</f>
        <v/>
      </c>
      <c r="AY264" s="119"/>
      <c r="AZ264" s="120"/>
      <c r="BA264" s="118"/>
      <c r="BB264" s="118" t="str">
        <f>IF(G264=4,V264,"")</f>
        <v/>
      </c>
      <c r="BC264" s="118"/>
      <c r="BD264" s="118" t="str">
        <f>IF(G264=4,X264,"")</f>
        <v/>
      </c>
      <c r="BE264" s="118"/>
      <c r="BF264" s="118" t="str">
        <f>IF(G264=4,Z264,"")</f>
        <v/>
      </c>
      <c r="BG264" s="119"/>
      <c r="BH264" s="120"/>
      <c r="BI264" s="116"/>
      <c r="BJ264" s="118">
        <f>IF(G264=5,V264,"")</f>
        <v>1</v>
      </c>
      <c r="BK264" s="118"/>
      <c r="BL264" s="118">
        <f>IF(G264=5,X264,"")</f>
        <v>0</v>
      </c>
      <c r="BM264" s="118"/>
      <c r="BN264" s="118">
        <f>IF(G264=5,Z264,"")</f>
        <v>1</v>
      </c>
      <c r="BO264" s="119"/>
      <c r="BP264" s="120"/>
      <c r="BQ264" s="116"/>
      <c r="BR264" s="118" t="str">
        <f t="shared" si="855"/>
        <v/>
      </c>
      <c r="BS264" s="118"/>
      <c r="BT264" s="118" t="str">
        <f t="shared" si="856"/>
        <v/>
      </c>
      <c r="BU264" s="118"/>
      <c r="BV264" s="118" t="str">
        <f t="shared" si="857"/>
        <v/>
      </c>
      <c r="BW264" s="119"/>
      <c r="BX264" s="120"/>
      <c r="BY264" s="121"/>
      <c r="BZ264" s="118" t="str">
        <f t="shared" si="858"/>
        <v/>
      </c>
      <c r="CA264" s="118"/>
      <c r="CB264" s="118" t="str">
        <f t="shared" si="859"/>
        <v/>
      </c>
      <c r="CC264" s="118"/>
      <c r="CD264" s="118" t="str">
        <f t="shared" si="860"/>
        <v/>
      </c>
      <c r="CE264" s="119"/>
      <c r="CH264" s="118" t="str">
        <f t="shared" si="861"/>
        <v/>
      </c>
      <c r="CI264" s="118"/>
      <c r="CJ264" s="118" t="str">
        <f t="shared" si="862"/>
        <v/>
      </c>
      <c r="CK264" s="118"/>
      <c r="CL264" s="118" t="str">
        <f t="shared" si="863"/>
        <v/>
      </c>
      <c r="CM264" s="119"/>
      <c r="DQ264" s="134">
        <f>IF(I264&lt;&gt;"",MAX(J$1:J208)+1,"")</f>
        <v>182</v>
      </c>
    </row>
    <row r="265" spans="1:121" s="113" customFormat="1" ht="51.75" customHeight="1" x14ac:dyDescent="0.25">
      <c r="A265" s="312"/>
      <c r="B265" s="313" t="s">
        <v>72</v>
      </c>
      <c r="C265" s="352" t="str">
        <f t="shared" si="864"/>
        <v>8 - LA VISITE GUIDEE (si existante).</v>
      </c>
      <c r="D265" s="351" t="s">
        <v>754</v>
      </c>
      <c r="E265" s="313" t="s">
        <v>78</v>
      </c>
      <c r="F265" s="313">
        <f>VLOOKUP(H265,Feuil1!A$1:B$5,2,0)</f>
        <v>0.2</v>
      </c>
      <c r="G265" s="322">
        <f t="shared" si="352"/>
        <v>5</v>
      </c>
      <c r="H265" s="318" t="s">
        <v>157</v>
      </c>
      <c r="I265" s="324">
        <v>88</v>
      </c>
      <c r="J265" s="663">
        <f>IF(I265&lt;&gt;"",MAX(J$1:J264)+1,"")</f>
        <v>229</v>
      </c>
      <c r="K265" s="188" t="s">
        <v>625</v>
      </c>
      <c r="L265" s="182">
        <v>1</v>
      </c>
      <c r="M265" s="213" t="s">
        <v>0</v>
      </c>
      <c r="N265" s="668"/>
      <c r="O265" s="199" t="str">
        <f t="shared" si="341"/>
        <v/>
      </c>
      <c r="P265" s="188" t="s">
        <v>607</v>
      </c>
      <c r="Q265" s="447" t="s">
        <v>763</v>
      </c>
      <c r="R265" s="115"/>
      <c r="S265" s="145"/>
      <c r="T265" s="116">
        <f t="shared" si="865"/>
        <v>1</v>
      </c>
      <c r="U265" s="116">
        <f t="shared" si="866"/>
        <v>1</v>
      </c>
      <c r="V265" s="116">
        <f t="shared" si="867"/>
        <v>1</v>
      </c>
      <c r="W265" s="116"/>
      <c r="X265" s="116">
        <f t="shared" si="868"/>
        <v>0</v>
      </c>
      <c r="Y265" s="116"/>
      <c r="Z265" s="116">
        <f t="shared" si="869"/>
        <v>1</v>
      </c>
      <c r="AA265" s="116"/>
      <c r="AB265" s="117"/>
      <c r="AC265" s="117"/>
      <c r="AD265" s="118" t="str">
        <f>IF(G265=1,V265,"")</f>
        <v/>
      </c>
      <c r="AE265" s="118"/>
      <c r="AF265" s="118" t="str">
        <f>IF(G265=1,X265,"")</f>
        <v/>
      </c>
      <c r="AG265" s="118"/>
      <c r="AH265" s="118" t="str">
        <f>IF(G265=1,Z265,"")</f>
        <v/>
      </c>
      <c r="AI265" s="119"/>
      <c r="AJ265" s="120"/>
      <c r="AK265" s="118"/>
      <c r="AL265" s="118" t="str">
        <f>IF(G265=2,V265,"")</f>
        <v/>
      </c>
      <c r="AM265" s="118"/>
      <c r="AN265" s="118" t="str">
        <f>IF(G265=2,X265,"")</f>
        <v/>
      </c>
      <c r="AO265" s="118"/>
      <c r="AP265" s="118" t="str">
        <f>IF(G265=2,Z265,"")</f>
        <v/>
      </c>
      <c r="AQ265" s="119"/>
      <c r="AR265" s="120"/>
      <c r="AS265" s="118"/>
      <c r="AT265" s="118" t="str">
        <f>IF(G265=3,V265,"")</f>
        <v/>
      </c>
      <c r="AU265" s="118"/>
      <c r="AV265" s="118" t="str">
        <f>IF(G265=3,X265,"")</f>
        <v/>
      </c>
      <c r="AW265" s="118"/>
      <c r="AX265" s="118" t="str">
        <f>IF(G265=3,Z265,"")</f>
        <v/>
      </c>
      <c r="AY265" s="119"/>
      <c r="AZ265" s="120"/>
      <c r="BA265" s="118"/>
      <c r="BB265" s="118" t="str">
        <f>IF(G265=4,V265,"")</f>
        <v/>
      </c>
      <c r="BC265" s="118"/>
      <c r="BD265" s="118" t="str">
        <f>IF(G265=4,X265,"")</f>
        <v/>
      </c>
      <c r="BE265" s="118"/>
      <c r="BF265" s="118" t="str">
        <f>IF(G265=4,Z265,"")</f>
        <v/>
      </c>
      <c r="BG265" s="119"/>
      <c r="BH265" s="120"/>
      <c r="BI265" s="116"/>
      <c r="BJ265" s="118">
        <f>IF(G265=5,V265,"")</f>
        <v>1</v>
      </c>
      <c r="BK265" s="118"/>
      <c r="BL265" s="118">
        <f>IF(G265=5,X265,"")</f>
        <v>0</v>
      </c>
      <c r="BM265" s="118"/>
      <c r="BN265" s="118">
        <f>IF(G265=5,Z265,"")</f>
        <v>1</v>
      </c>
      <c r="BO265" s="119"/>
      <c r="BP265" s="120"/>
      <c r="BQ265" s="116"/>
      <c r="BR265" s="118" t="str">
        <f t="shared" si="855"/>
        <v/>
      </c>
      <c r="BS265" s="118"/>
      <c r="BT265" s="118" t="str">
        <f t="shared" si="856"/>
        <v/>
      </c>
      <c r="BU265" s="118"/>
      <c r="BV265" s="118" t="str">
        <f t="shared" si="857"/>
        <v/>
      </c>
      <c r="BW265" s="119"/>
      <c r="BX265" s="120"/>
      <c r="BY265" s="121"/>
      <c r="BZ265" s="118" t="str">
        <f t="shared" si="858"/>
        <v/>
      </c>
      <c r="CA265" s="118"/>
      <c r="CB265" s="118" t="str">
        <f t="shared" si="859"/>
        <v/>
      </c>
      <c r="CC265" s="118"/>
      <c r="CD265" s="118" t="str">
        <f t="shared" si="860"/>
        <v/>
      </c>
      <c r="CE265" s="119"/>
      <c r="CH265" s="118" t="str">
        <f t="shared" si="861"/>
        <v/>
      </c>
      <c r="CI265" s="118"/>
      <c r="CJ265" s="118" t="str">
        <f t="shared" si="862"/>
        <v/>
      </c>
      <c r="CK265" s="118"/>
      <c r="CL265" s="118" t="str">
        <f t="shared" si="863"/>
        <v/>
      </c>
      <c r="CM265" s="119"/>
      <c r="DQ265" s="134">
        <f>IF(I265&lt;&gt;"",MAX(J$1:J208)+1,"")</f>
        <v>182</v>
      </c>
    </row>
    <row r="266" spans="1:121" s="113" customFormat="1" ht="44.25" customHeight="1" x14ac:dyDescent="0.25">
      <c r="A266" s="312"/>
      <c r="B266" s="313" t="s">
        <v>72</v>
      </c>
      <c r="C266" s="352" t="str">
        <f t="shared" si="864"/>
        <v>8 - LA VISITE GUIDEE (si existante).</v>
      </c>
      <c r="D266" s="351" t="s">
        <v>754</v>
      </c>
      <c r="E266" s="313" t="s">
        <v>78</v>
      </c>
      <c r="F266" s="313">
        <f>VLOOKUP(H266,Feuil1!A$1:B$5,2,0)</f>
        <v>0.2</v>
      </c>
      <c r="G266" s="322">
        <f t="shared" ref="G266" si="870">IF(H266="Information et Communication",1,IF(H266="Savoir-faire Savoir-être",2,IF(H266="Confort et hygiène",3,IF(H266="Qualité de la prestation",5,IF(H266="Développement Durable",4)))))</f>
        <v>5</v>
      </c>
      <c r="H266" s="318" t="s">
        <v>157</v>
      </c>
      <c r="I266" s="324">
        <v>200</v>
      </c>
      <c r="J266" s="663">
        <f>IF(I266&lt;&gt;"",MAX(J$1:J265)+1,"")</f>
        <v>230</v>
      </c>
      <c r="K266" s="188" t="s">
        <v>626</v>
      </c>
      <c r="L266" s="182">
        <v>1</v>
      </c>
      <c r="M266" s="213" t="s">
        <v>0</v>
      </c>
      <c r="N266" s="668"/>
      <c r="O266" s="199"/>
      <c r="P266" s="188" t="s">
        <v>782</v>
      </c>
      <c r="Q266" s="447" t="s">
        <v>763</v>
      </c>
      <c r="R266" s="115"/>
      <c r="S266" s="145"/>
      <c r="T266" s="116">
        <f t="shared" si="865"/>
        <v>1</v>
      </c>
      <c r="U266" s="116">
        <f t="shared" si="866"/>
        <v>1</v>
      </c>
      <c r="V266" s="116">
        <f t="shared" si="867"/>
        <v>1</v>
      </c>
      <c r="W266" s="116"/>
      <c r="X266" s="116">
        <f t="shared" si="868"/>
        <v>0</v>
      </c>
      <c r="Y266" s="116"/>
      <c r="Z266" s="116">
        <f t="shared" si="869"/>
        <v>1</v>
      </c>
      <c r="AA266" s="116"/>
      <c r="AB266" s="117"/>
      <c r="AC266" s="117"/>
      <c r="AD266" s="118" t="str">
        <f>IF(G266=1,V266,"")</f>
        <v/>
      </c>
      <c r="AE266" s="118"/>
      <c r="AF266" s="118" t="str">
        <f>IF(G266=1,X266,"")</f>
        <v/>
      </c>
      <c r="AG266" s="118"/>
      <c r="AH266" s="118" t="str">
        <f>IF(G266=1,Z266,"")</f>
        <v/>
      </c>
      <c r="AI266" s="119"/>
      <c r="AJ266" s="120"/>
      <c r="AK266" s="118"/>
      <c r="AL266" s="118" t="str">
        <f>IF(G266=2,V266,"")</f>
        <v/>
      </c>
      <c r="AM266" s="118"/>
      <c r="AN266" s="118" t="str">
        <f>IF(G266=2,X266,"")</f>
        <v/>
      </c>
      <c r="AO266" s="118"/>
      <c r="AP266" s="118" t="str">
        <f>IF(G266=2,Z266,"")</f>
        <v/>
      </c>
      <c r="AQ266" s="119"/>
      <c r="AR266" s="120"/>
      <c r="AS266" s="118"/>
      <c r="AT266" s="118" t="str">
        <f>IF(G266=3,V266,"")</f>
        <v/>
      </c>
      <c r="AU266" s="118"/>
      <c r="AV266" s="118" t="str">
        <f>IF(G266=3,X266,"")</f>
        <v/>
      </c>
      <c r="AW266" s="118"/>
      <c r="AX266" s="118" t="str">
        <f>IF(G266=3,Z266,"")</f>
        <v/>
      </c>
      <c r="AY266" s="119"/>
      <c r="AZ266" s="120"/>
      <c r="BA266" s="118"/>
      <c r="BB266" s="118" t="str">
        <f>IF(G266=4,V266,"")</f>
        <v/>
      </c>
      <c r="BC266" s="118"/>
      <c r="BD266" s="118" t="str">
        <f>IF(G266=4,X266,"")</f>
        <v/>
      </c>
      <c r="BE266" s="118"/>
      <c r="BF266" s="118" t="str">
        <f>IF(G266=4,Z266,"")</f>
        <v/>
      </c>
      <c r="BG266" s="119"/>
      <c r="BH266" s="120"/>
      <c r="BI266" s="116"/>
      <c r="BJ266" s="118">
        <f>IF(G266=5,V266,"")</f>
        <v>1</v>
      </c>
      <c r="BK266" s="118"/>
      <c r="BL266" s="118">
        <f>IF(G266=5,X266,"")</f>
        <v>0</v>
      </c>
      <c r="BM266" s="118"/>
      <c r="BN266" s="118">
        <f>IF(G266=5,Z266,"")</f>
        <v>1</v>
      </c>
      <c r="BO266" s="119"/>
      <c r="BP266" s="120"/>
      <c r="BQ266" s="116"/>
      <c r="BR266" s="118" t="str">
        <f t="shared" si="855"/>
        <v/>
      </c>
      <c r="BS266" s="118"/>
      <c r="BT266" s="118" t="str">
        <f t="shared" si="856"/>
        <v/>
      </c>
      <c r="BU266" s="118"/>
      <c r="BV266" s="118" t="str">
        <f t="shared" si="857"/>
        <v/>
      </c>
      <c r="BW266" s="119"/>
      <c r="BX266" s="120"/>
      <c r="BY266" s="121"/>
      <c r="BZ266" s="118" t="str">
        <f t="shared" si="858"/>
        <v/>
      </c>
      <c r="CA266" s="118"/>
      <c r="CB266" s="118" t="str">
        <f t="shared" si="859"/>
        <v/>
      </c>
      <c r="CC266" s="118"/>
      <c r="CD266" s="118" t="str">
        <f t="shared" si="860"/>
        <v/>
      </c>
      <c r="CE266" s="119"/>
      <c r="CH266" s="118" t="str">
        <f t="shared" si="861"/>
        <v/>
      </c>
      <c r="CI266" s="118"/>
      <c r="CJ266" s="118" t="str">
        <f t="shared" si="862"/>
        <v/>
      </c>
      <c r="CK266" s="118"/>
      <c r="CL266" s="118" t="str">
        <f t="shared" si="863"/>
        <v/>
      </c>
      <c r="CM266" s="119"/>
      <c r="DQ266" s="134"/>
    </row>
    <row r="267" spans="1:121" s="113" customFormat="1" ht="70.5" customHeight="1" x14ac:dyDescent="0.25">
      <c r="A267" s="312"/>
      <c r="B267" s="313" t="s">
        <v>72</v>
      </c>
      <c r="C267" s="352" t="str">
        <f t="shared" si="864"/>
        <v>8 - LA VISITE GUIDEE (si existante).</v>
      </c>
      <c r="D267" s="351" t="s">
        <v>754</v>
      </c>
      <c r="E267" s="313" t="s">
        <v>78</v>
      </c>
      <c r="F267" s="313">
        <f>VLOOKUP(H267,Feuil1!A$1:B$5,2,0)</f>
        <v>0.2</v>
      </c>
      <c r="G267" s="322">
        <f t="shared" si="352"/>
        <v>5</v>
      </c>
      <c r="H267" s="318" t="s">
        <v>157</v>
      </c>
      <c r="I267" s="324">
        <v>34</v>
      </c>
      <c r="J267" s="663">
        <f>IF(I267&lt;&gt;"",MAX(J$1:J266)+1,"")</f>
        <v>231</v>
      </c>
      <c r="K267" s="189" t="s">
        <v>281</v>
      </c>
      <c r="L267" s="184">
        <v>1</v>
      </c>
      <c r="M267" s="214" t="s">
        <v>0</v>
      </c>
      <c r="N267" s="670"/>
      <c r="O267" s="200" t="str">
        <f t="shared" si="341"/>
        <v/>
      </c>
      <c r="P267" s="189" t="s">
        <v>282</v>
      </c>
      <c r="Q267" s="448" t="s">
        <v>763</v>
      </c>
      <c r="R267" s="115"/>
      <c r="S267" s="145"/>
      <c r="T267" s="116">
        <f t="shared" si="865"/>
        <v>1</v>
      </c>
      <c r="U267" s="116">
        <f t="shared" si="866"/>
        <v>1</v>
      </c>
      <c r="V267" s="116">
        <f t="shared" si="867"/>
        <v>1</v>
      </c>
      <c r="W267" s="116"/>
      <c r="X267" s="116">
        <f t="shared" si="868"/>
        <v>0</v>
      </c>
      <c r="Y267" s="116"/>
      <c r="Z267" s="116">
        <f t="shared" si="869"/>
        <v>1</v>
      </c>
      <c r="AA267" s="116"/>
      <c r="AB267" s="117"/>
      <c r="AC267" s="117"/>
      <c r="AD267" s="118" t="str">
        <f>IF(G267=1,V267,"")</f>
        <v/>
      </c>
      <c r="AE267" s="118"/>
      <c r="AF267" s="118" t="str">
        <f>IF(G267=1,X267,"")</f>
        <v/>
      </c>
      <c r="AG267" s="118"/>
      <c r="AH267" s="118" t="str">
        <f>IF(G267=1,Z267,"")</f>
        <v/>
      </c>
      <c r="AI267" s="119"/>
      <c r="AJ267" s="120"/>
      <c r="AK267" s="118"/>
      <c r="AL267" s="118" t="str">
        <f>IF(G267=2,V267,"")</f>
        <v/>
      </c>
      <c r="AM267" s="118"/>
      <c r="AN267" s="118" t="str">
        <f>IF(G267=2,X267,"")</f>
        <v/>
      </c>
      <c r="AO267" s="118"/>
      <c r="AP267" s="118" t="str">
        <f>IF(G267=2,Z267,"")</f>
        <v/>
      </c>
      <c r="AQ267" s="119"/>
      <c r="AR267" s="120"/>
      <c r="AS267" s="118"/>
      <c r="AT267" s="118" t="str">
        <f>IF(G267=3,V267,"")</f>
        <v/>
      </c>
      <c r="AU267" s="118"/>
      <c r="AV267" s="118" t="str">
        <f>IF(G267=3,X267,"")</f>
        <v/>
      </c>
      <c r="AW267" s="118"/>
      <c r="AX267" s="118" t="str">
        <f>IF(G267=3,Z267,"")</f>
        <v/>
      </c>
      <c r="AY267" s="119"/>
      <c r="AZ267" s="120"/>
      <c r="BA267" s="118"/>
      <c r="BB267" s="118" t="str">
        <f>IF(G267=4,V267,"")</f>
        <v/>
      </c>
      <c r="BC267" s="118"/>
      <c r="BD267" s="118" t="str">
        <f>IF(G267=4,X267,"")</f>
        <v/>
      </c>
      <c r="BE267" s="118"/>
      <c r="BF267" s="118" t="str">
        <f>IF(G267=4,Z267,"")</f>
        <v/>
      </c>
      <c r="BG267" s="119"/>
      <c r="BH267" s="120"/>
      <c r="BI267" s="116"/>
      <c r="BJ267" s="118">
        <f>IF(G267=5,V267,"")</f>
        <v>1</v>
      </c>
      <c r="BK267" s="118"/>
      <c r="BL267" s="118">
        <f>IF(G267=5,X267,"")</f>
        <v>0</v>
      </c>
      <c r="BM267" s="118"/>
      <c r="BN267" s="118">
        <f>IF(G267=5,Z267,"")</f>
        <v>1</v>
      </c>
      <c r="BO267" s="119"/>
      <c r="BP267" s="120"/>
      <c r="BQ267" s="116"/>
      <c r="BR267" s="118" t="str">
        <f t="shared" si="855"/>
        <v/>
      </c>
      <c r="BS267" s="118"/>
      <c r="BT267" s="118" t="str">
        <f t="shared" si="856"/>
        <v/>
      </c>
      <c r="BU267" s="118"/>
      <c r="BV267" s="118" t="str">
        <f t="shared" si="857"/>
        <v/>
      </c>
      <c r="BW267" s="119"/>
      <c r="BX267" s="120"/>
      <c r="BY267" s="121"/>
      <c r="BZ267" s="118" t="str">
        <f t="shared" si="858"/>
        <v/>
      </c>
      <c r="CA267" s="118"/>
      <c r="CB267" s="118" t="str">
        <f t="shared" si="859"/>
        <v/>
      </c>
      <c r="CC267" s="118"/>
      <c r="CD267" s="118" t="str">
        <f t="shared" si="860"/>
        <v/>
      </c>
      <c r="CE267" s="119"/>
      <c r="CH267" s="118" t="str">
        <f t="shared" si="861"/>
        <v/>
      </c>
      <c r="CI267" s="118"/>
      <c r="CJ267" s="118" t="str">
        <f t="shared" si="862"/>
        <v/>
      </c>
      <c r="CK267" s="118"/>
      <c r="CL267" s="118" t="str">
        <f t="shared" si="863"/>
        <v/>
      </c>
      <c r="CM267" s="119"/>
      <c r="DQ267" s="134">
        <f>IF(I267&lt;&gt;"",MAX(J$1:J208)+1,"")</f>
        <v>182</v>
      </c>
    </row>
    <row r="268" spans="1:121" s="132" customFormat="1" ht="18" customHeight="1" x14ac:dyDescent="0.25">
      <c r="A268" s="312"/>
      <c r="B268" s="313"/>
      <c r="C268" s="352" t="str">
        <f t="shared" si="864"/>
        <v>8 - LA VISITE GUIDEE (si existante).</v>
      </c>
      <c r="D268" s="351" t="s">
        <v>754</v>
      </c>
      <c r="E268" s="313" t="s">
        <v>78</v>
      </c>
      <c r="F268" s="313" t="e">
        <f>VLOOKUP(H268,Feuil1!A$1:B$5,2,0)</f>
        <v>#N/A</v>
      </c>
      <c r="G268" s="322"/>
      <c r="H268" s="318"/>
      <c r="I268" s="350"/>
      <c r="J268" s="663" t="str">
        <f>IF(I268&lt;&gt;"",MAX(J$1:J267)+1,"")</f>
        <v/>
      </c>
      <c r="K268" s="143" t="s">
        <v>283</v>
      </c>
      <c r="L268" s="143"/>
      <c r="M268" s="220"/>
      <c r="N268" s="641"/>
      <c r="O268" s="201" t="str">
        <f t="shared" si="341"/>
        <v/>
      </c>
      <c r="P268" s="125"/>
      <c r="Q268" s="449"/>
      <c r="R268" s="115"/>
      <c r="S268" s="112"/>
      <c r="T268" s="273"/>
      <c r="U268" s="126"/>
      <c r="V268" s="126"/>
      <c r="W268" s="126"/>
      <c r="X268" s="126"/>
      <c r="Y268" s="126"/>
      <c r="Z268" s="126"/>
      <c r="AA268" s="126"/>
      <c r="AB268" s="127"/>
      <c r="AC268" s="127"/>
      <c r="AD268" s="128"/>
      <c r="AE268" s="128"/>
      <c r="AF268" s="128"/>
      <c r="AG268" s="128"/>
      <c r="AH268" s="128"/>
      <c r="AI268" s="129"/>
      <c r="AJ268" s="130"/>
      <c r="AK268" s="128"/>
      <c r="AL268" s="128"/>
      <c r="AM268" s="128"/>
      <c r="AN268" s="128"/>
      <c r="AO268" s="128"/>
      <c r="AP268" s="128"/>
      <c r="AQ268" s="129"/>
      <c r="AR268" s="130"/>
      <c r="AS268" s="128"/>
      <c r="AT268" s="128"/>
      <c r="AU268" s="128"/>
      <c r="AV268" s="128"/>
      <c r="AW268" s="128"/>
      <c r="AX268" s="128"/>
      <c r="AY268" s="129"/>
      <c r="AZ268" s="130"/>
      <c r="BA268" s="128"/>
      <c r="BB268" s="128"/>
      <c r="BC268" s="128"/>
      <c r="BD268" s="128"/>
      <c r="BE268" s="128"/>
      <c r="BF268" s="128"/>
      <c r="BG268" s="129"/>
      <c r="BH268" s="130"/>
      <c r="BI268" s="126"/>
      <c r="BJ268" s="128"/>
      <c r="BK268" s="128"/>
      <c r="BL268" s="128"/>
      <c r="BM268" s="128"/>
      <c r="BN268" s="128"/>
      <c r="BO268" s="129"/>
      <c r="BP268" s="130"/>
      <c r="BQ268" s="126"/>
      <c r="BR268" s="128" t="str">
        <f t="shared" si="855"/>
        <v/>
      </c>
      <c r="BS268" s="128"/>
      <c r="BT268" s="128" t="str">
        <f t="shared" si="856"/>
        <v/>
      </c>
      <c r="BU268" s="128"/>
      <c r="BV268" s="128" t="str">
        <f t="shared" si="857"/>
        <v/>
      </c>
      <c r="BW268" s="129"/>
      <c r="BX268" s="130"/>
      <c r="BY268" s="131"/>
      <c r="BZ268" s="128" t="str">
        <f t="shared" si="858"/>
        <v/>
      </c>
      <c r="CA268" s="128"/>
      <c r="CB268" s="128" t="str">
        <f t="shared" si="859"/>
        <v/>
      </c>
      <c r="CC268" s="128"/>
      <c r="CD268" s="128" t="str">
        <f t="shared" si="860"/>
        <v/>
      </c>
      <c r="CE268" s="129"/>
      <c r="CH268" s="128" t="str">
        <f t="shared" si="861"/>
        <v/>
      </c>
      <c r="CI268" s="128"/>
      <c r="CJ268" s="128" t="str">
        <f t="shared" si="862"/>
        <v/>
      </c>
      <c r="CK268" s="128"/>
      <c r="CL268" s="128" t="str">
        <f t="shared" si="863"/>
        <v/>
      </c>
      <c r="CM268" s="129"/>
      <c r="DQ268" s="124" t="str">
        <f>IF(I268&lt;&gt;"",MAX(J$1:J208)+1,"")</f>
        <v/>
      </c>
    </row>
    <row r="269" spans="1:121" s="113" customFormat="1" ht="47.25" customHeight="1" x14ac:dyDescent="0.25">
      <c r="A269" s="312"/>
      <c r="B269" s="313" t="s">
        <v>72</v>
      </c>
      <c r="C269" s="352" t="str">
        <f t="shared" si="864"/>
        <v>8 - LA VISITE GUIDEE (si existante).</v>
      </c>
      <c r="D269" s="351" t="s">
        <v>754</v>
      </c>
      <c r="E269" s="313" t="s">
        <v>78</v>
      </c>
      <c r="F269" s="313">
        <f>VLOOKUP(H269,Feuil1!A$1:B$5,2,0)</f>
        <v>0.35</v>
      </c>
      <c r="G269" s="322">
        <f t="shared" si="352"/>
        <v>2</v>
      </c>
      <c r="H269" s="323" t="s">
        <v>121</v>
      </c>
      <c r="I269" s="324">
        <v>36</v>
      </c>
      <c r="J269" s="663">
        <f>IF(I269&lt;&gt;"",MAX(J$1:J268)+1,"")</f>
        <v>232</v>
      </c>
      <c r="K269" s="401" t="s">
        <v>284</v>
      </c>
      <c r="L269" s="402">
        <v>3</v>
      </c>
      <c r="M269" s="403" t="s">
        <v>0</v>
      </c>
      <c r="N269" s="679"/>
      <c r="O269" s="404" t="str">
        <f t="shared" ref="O269:O338" si="871">IF(ISERROR(SEARCH("Pas de NM possible",P269)),"","oui")</f>
        <v/>
      </c>
      <c r="P269" s="419" t="s">
        <v>523</v>
      </c>
      <c r="Q269" s="446" t="s">
        <v>763</v>
      </c>
      <c r="R269" s="115"/>
      <c r="S269" s="145"/>
      <c r="T269" s="116">
        <f t="shared" ref="T269:T274" si="872">L269</f>
        <v>3</v>
      </c>
      <c r="U269" s="116">
        <f t="shared" ref="U269:U272" si="873">IF(M269="OUI",1,IF(M269="NON",0,IF(M269="Non Mesuré","",0)))</f>
        <v>1</v>
      </c>
      <c r="V269" s="116">
        <f t="shared" ref="V269:V274" si="874">IF(M269&lt;&gt;"Non Mesuré",T269*U269,"")</f>
        <v>3</v>
      </c>
      <c r="W269" s="116"/>
      <c r="X269" s="116">
        <f t="shared" ref="X269:X274" si="875">IF(M269="Non Mesuré",T269,0)</f>
        <v>0</v>
      </c>
      <c r="Y269" s="116"/>
      <c r="Z269" s="116">
        <f t="shared" ref="Z269:Z274" si="876">T269-X269</f>
        <v>3</v>
      </c>
      <c r="AA269" s="116"/>
      <c r="AB269" s="117"/>
      <c r="AC269" s="117"/>
      <c r="AD269" s="118" t="str">
        <f t="shared" ref="AD269:AD291" si="877">IF(G269=1,V269,"")</f>
        <v/>
      </c>
      <c r="AE269" s="118"/>
      <c r="AF269" s="118" t="str">
        <f t="shared" ref="AF269:AF291" si="878">IF(G269=1,X269,"")</f>
        <v/>
      </c>
      <c r="AG269" s="118"/>
      <c r="AH269" s="118" t="str">
        <f t="shared" ref="AH269:AH291" si="879">IF(G269=1,Z269,"")</f>
        <v/>
      </c>
      <c r="AI269" s="119"/>
      <c r="AJ269" s="120"/>
      <c r="AK269" s="118"/>
      <c r="AL269" s="118">
        <f t="shared" ref="AL269:AL291" si="880">IF(G269=2,V269,"")</f>
        <v>3</v>
      </c>
      <c r="AM269" s="118"/>
      <c r="AN269" s="118">
        <f t="shared" ref="AN269:AN291" si="881">IF(G269=2,X269,"")</f>
        <v>0</v>
      </c>
      <c r="AO269" s="118"/>
      <c r="AP269" s="118">
        <f t="shared" ref="AP269:AP291" si="882">IF(G269=2,Z269,"")</f>
        <v>3</v>
      </c>
      <c r="AQ269" s="119"/>
      <c r="AR269" s="120"/>
      <c r="AS269" s="118"/>
      <c r="AT269" s="118" t="str">
        <f t="shared" ref="AT269:AT291" si="883">IF(G269=3,V269,"")</f>
        <v/>
      </c>
      <c r="AU269" s="118"/>
      <c r="AV269" s="118" t="str">
        <f t="shared" ref="AV269:AV291" si="884">IF(G269=3,X269,"")</f>
        <v/>
      </c>
      <c r="AW269" s="118"/>
      <c r="AX269" s="118" t="str">
        <f t="shared" ref="AX269:AX291" si="885">IF(G269=3,Z269,"")</f>
        <v/>
      </c>
      <c r="AY269" s="119"/>
      <c r="AZ269" s="120"/>
      <c r="BA269" s="118"/>
      <c r="BB269" s="118" t="str">
        <f t="shared" ref="BB269:BB291" si="886">IF(G269=4,V269,"")</f>
        <v/>
      </c>
      <c r="BC269" s="118"/>
      <c r="BD269" s="118" t="str">
        <f t="shared" ref="BD269:BD291" si="887">IF(G269=4,X269,"")</f>
        <v/>
      </c>
      <c r="BE269" s="118"/>
      <c r="BF269" s="118" t="str">
        <f t="shared" ref="BF269:BF291" si="888">IF(G269=4,Z269,"")</f>
        <v/>
      </c>
      <c r="BG269" s="119"/>
      <c r="BH269" s="120"/>
      <c r="BI269" s="116"/>
      <c r="BJ269" s="118" t="str">
        <f t="shared" ref="BJ269:BJ291" si="889">IF(G269=5,V269,"")</f>
        <v/>
      </c>
      <c r="BK269" s="118"/>
      <c r="BL269" s="118" t="str">
        <f t="shared" ref="BL269:BL291" si="890">IF(G269=5,X269,"")</f>
        <v/>
      </c>
      <c r="BM269" s="118"/>
      <c r="BN269" s="118" t="str">
        <f t="shared" ref="BN269:BN291" si="891">IF(G269=5,Z269,"")</f>
        <v/>
      </c>
      <c r="BO269" s="119"/>
      <c r="BP269" s="120"/>
      <c r="BQ269" s="116"/>
      <c r="BR269" s="118" t="str">
        <f t="shared" si="855"/>
        <v/>
      </c>
      <c r="BS269" s="118"/>
      <c r="BT269" s="118" t="str">
        <f t="shared" si="856"/>
        <v/>
      </c>
      <c r="BU269" s="118"/>
      <c r="BV269" s="118" t="str">
        <f t="shared" si="857"/>
        <v/>
      </c>
      <c r="BW269" s="119"/>
      <c r="BX269" s="120"/>
      <c r="BY269" s="121"/>
      <c r="BZ269" s="118" t="str">
        <f t="shared" si="858"/>
        <v/>
      </c>
      <c r="CA269" s="118"/>
      <c r="CB269" s="118" t="str">
        <f t="shared" si="859"/>
        <v/>
      </c>
      <c r="CC269" s="118"/>
      <c r="CD269" s="118" t="str">
        <f t="shared" si="860"/>
        <v/>
      </c>
      <c r="CE269" s="119"/>
      <c r="CH269" s="118" t="str">
        <f t="shared" si="861"/>
        <v/>
      </c>
      <c r="CI269" s="118"/>
      <c r="CJ269" s="118" t="str">
        <f t="shared" si="862"/>
        <v/>
      </c>
      <c r="CK269" s="118"/>
      <c r="CL269" s="118" t="str">
        <f t="shared" si="863"/>
        <v/>
      </c>
      <c r="CM269" s="119"/>
      <c r="DQ269" s="134">
        <f>IF(I269&lt;&gt;"",MAX(J$1:J208)+1,"")</f>
        <v>182</v>
      </c>
    </row>
    <row r="270" spans="1:121" s="113" customFormat="1" ht="30" customHeight="1" x14ac:dyDescent="0.25">
      <c r="A270" s="312"/>
      <c r="B270" s="313" t="s">
        <v>72</v>
      </c>
      <c r="C270" s="352" t="str">
        <f t="shared" si="864"/>
        <v>8 - LA VISITE GUIDEE (si existante).</v>
      </c>
      <c r="D270" s="351" t="s">
        <v>754</v>
      </c>
      <c r="E270" s="313" t="s">
        <v>78</v>
      </c>
      <c r="F270" s="313">
        <f>VLOOKUP(H270,Feuil1!A$1:B$5,2,0)</f>
        <v>0.35</v>
      </c>
      <c r="G270" s="322">
        <f t="shared" ref="G270" si="892">IF(H270="Information et Communication",1,IF(H270="Savoir-faire Savoir-être",2,IF(H270="Confort et hygiène",3,IF(H270="Qualité de la prestation",5,IF(H270="Développement Durable",4)))))</f>
        <v>2</v>
      </c>
      <c r="H270" s="323" t="s">
        <v>121</v>
      </c>
      <c r="I270" s="324">
        <v>200</v>
      </c>
      <c r="J270" s="663">
        <f>IF(I270&lt;&gt;"",MAX(J$1:J269)+1,"")</f>
        <v>233</v>
      </c>
      <c r="K270" s="183" t="s">
        <v>616</v>
      </c>
      <c r="L270" s="182">
        <v>3</v>
      </c>
      <c r="M270" s="213" t="s">
        <v>0</v>
      </c>
      <c r="N270" s="668"/>
      <c r="O270" s="199"/>
      <c r="P270" s="188"/>
      <c r="Q270" s="447" t="s">
        <v>763</v>
      </c>
      <c r="R270" s="115"/>
      <c r="S270" s="145"/>
      <c r="T270" s="116">
        <f t="shared" si="872"/>
        <v>3</v>
      </c>
      <c r="U270" s="116">
        <f t="shared" si="873"/>
        <v>1</v>
      </c>
      <c r="V270" s="116">
        <f t="shared" si="874"/>
        <v>3</v>
      </c>
      <c r="W270" s="116"/>
      <c r="X270" s="116">
        <f t="shared" si="875"/>
        <v>0</v>
      </c>
      <c r="Y270" s="116"/>
      <c r="Z270" s="116">
        <f t="shared" si="876"/>
        <v>3</v>
      </c>
      <c r="AA270" s="116"/>
      <c r="AB270" s="117"/>
      <c r="AC270" s="117"/>
      <c r="AD270" s="118" t="str">
        <f t="shared" si="877"/>
        <v/>
      </c>
      <c r="AE270" s="118"/>
      <c r="AF270" s="118" t="str">
        <f t="shared" si="878"/>
        <v/>
      </c>
      <c r="AG270" s="118"/>
      <c r="AH270" s="118" t="str">
        <f t="shared" si="879"/>
        <v/>
      </c>
      <c r="AI270" s="119"/>
      <c r="AJ270" s="120"/>
      <c r="AK270" s="118"/>
      <c r="AL270" s="118">
        <f t="shared" si="880"/>
        <v>3</v>
      </c>
      <c r="AM270" s="118"/>
      <c r="AN270" s="118">
        <f t="shared" si="881"/>
        <v>0</v>
      </c>
      <c r="AO270" s="118"/>
      <c r="AP270" s="118">
        <f t="shared" si="882"/>
        <v>3</v>
      </c>
      <c r="AQ270" s="119"/>
      <c r="AR270" s="120"/>
      <c r="AS270" s="118"/>
      <c r="AT270" s="118" t="str">
        <f t="shared" si="883"/>
        <v/>
      </c>
      <c r="AU270" s="118"/>
      <c r="AV270" s="118" t="str">
        <f t="shared" si="884"/>
        <v/>
      </c>
      <c r="AW270" s="118"/>
      <c r="AX270" s="118" t="str">
        <f t="shared" si="885"/>
        <v/>
      </c>
      <c r="AY270" s="119"/>
      <c r="AZ270" s="120"/>
      <c r="BA270" s="118"/>
      <c r="BB270" s="118" t="str">
        <f t="shared" si="886"/>
        <v/>
      </c>
      <c r="BC270" s="118"/>
      <c r="BD270" s="118" t="str">
        <f t="shared" si="887"/>
        <v/>
      </c>
      <c r="BE270" s="118"/>
      <c r="BF270" s="118" t="str">
        <f t="shared" si="888"/>
        <v/>
      </c>
      <c r="BG270" s="119"/>
      <c r="BH270" s="120"/>
      <c r="BI270" s="116"/>
      <c r="BJ270" s="118" t="str">
        <f t="shared" si="889"/>
        <v/>
      </c>
      <c r="BK270" s="118"/>
      <c r="BL270" s="118" t="str">
        <f t="shared" si="890"/>
        <v/>
      </c>
      <c r="BM270" s="118"/>
      <c r="BN270" s="118" t="str">
        <f t="shared" si="891"/>
        <v/>
      </c>
      <c r="BO270" s="119"/>
      <c r="BP270" s="120"/>
      <c r="BQ270" s="116"/>
      <c r="BR270" s="118" t="str">
        <f t="shared" si="855"/>
        <v/>
      </c>
      <c r="BS270" s="118"/>
      <c r="BT270" s="118" t="str">
        <f t="shared" si="856"/>
        <v/>
      </c>
      <c r="BU270" s="118"/>
      <c r="BV270" s="118" t="str">
        <f t="shared" si="857"/>
        <v/>
      </c>
      <c r="BW270" s="119"/>
      <c r="BX270" s="120"/>
      <c r="BY270" s="121"/>
      <c r="BZ270" s="118" t="str">
        <f t="shared" si="858"/>
        <v/>
      </c>
      <c r="CA270" s="118"/>
      <c r="CB270" s="118" t="str">
        <f t="shared" si="859"/>
        <v/>
      </c>
      <c r="CC270" s="118"/>
      <c r="CD270" s="118" t="str">
        <f t="shared" si="860"/>
        <v/>
      </c>
      <c r="CE270" s="119"/>
      <c r="CH270" s="118" t="str">
        <f t="shared" si="861"/>
        <v/>
      </c>
      <c r="CI270" s="118"/>
      <c r="CJ270" s="118" t="str">
        <f t="shared" si="862"/>
        <v/>
      </c>
      <c r="CK270" s="118"/>
      <c r="CL270" s="118" t="str">
        <f t="shared" si="863"/>
        <v/>
      </c>
      <c r="CM270" s="119"/>
      <c r="DQ270" s="134"/>
    </row>
    <row r="271" spans="1:121" s="113" customFormat="1" ht="19.5" customHeight="1" x14ac:dyDescent="0.25">
      <c r="A271" s="312"/>
      <c r="B271" s="313" t="s">
        <v>72</v>
      </c>
      <c r="C271" s="352" t="str">
        <f t="shared" si="864"/>
        <v>8 - LA VISITE GUIDEE (si existante).</v>
      </c>
      <c r="D271" s="351" t="s">
        <v>754</v>
      </c>
      <c r="E271" s="313" t="s">
        <v>78</v>
      </c>
      <c r="F271" s="313">
        <f>VLOOKUP(H271,Feuil1!A$1:B$5,2,0)</f>
        <v>0.35</v>
      </c>
      <c r="G271" s="322">
        <f t="shared" ref="G271:G338" si="893">IF(H271="Information et Communication",1,IF(H271="Savoir-faire Savoir-être",2,IF(H271="Confort et hygiène",3,IF(H271="Qualité de la prestation",5,IF(H271="Développement Durable",4)))))</f>
        <v>2</v>
      </c>
      <c r="H271" s="323" t="s">
        <v>121</v>
      </c>
      <c r="I271" s="324">
        <v>36</v>
      </c>
      <c r="J271" s="663">
        <f>IF(I271&lt;&gt;"",MAX(J$1:J270)+1,"")</f>
        <v>234</v>
      </c>
      <c r="K271" s="188" t="s">
        <v>800</v>
      </c>
      <c r="L271" s="182">
        <v>3</v>
      </c>
      <c r="M271" s="213" t="s">
        <v>0</v>
      </c>
      <c r="N271" s="668"/>
      <c r="O271" s="199" t="str">
        <f t="shared" si="871"/>
        <v/>
      </c>
      <c r="P271" s="188"/>
      <c r="Q271" s="447" t="s">
        <v>763</v>
      </c>
      <c r="R271" s="115"/>
      <c r="S271" s="145"/>
      <c r="T271" s="116">
        <f t="shared" si="872"/>
        <v>3</v>
      </c>
      <c r="U271" s="116">
        <f t="shared" si="873"/>
        <v>1</v>
      </c>
      <c r="V271" s="116">
        <f t="shared" si="874"/>
        <v>3</v>
      </c>
      <c r="W271" s="116"/>
      <c r="X271" s="116">
        <f t="shared" si="875"/>
        <v>0</v>
      </c>
      <c r="Y271" s="116"/>
      <c r="Z271" s="116">
        <f t="shared" si="876"/>
        <v>3</v>
      </c>
      <c r="AA271" s="116"/>
      <c r="AB271" s="117"/>
      <c r="AC271" s="117"/>
      <c r="AD271" s="118" t="str">
        <f t="shared" si="877"/>
        <v/>
      </c>
      <c r="AE271" s="118"/>
      <c r="AF271" s="118" t="str">
        <f t="shared" si="878"/>
        <v/>
      </c>
      <c r="AG271" s="118"/>
      <c r="AH271" s="118" t="str">
        <f t="shared" si="879"/>
        <v/>
      </c>
      <c r="AI271" s="119"/>
      <c r="AJ271" s="120"/>
      <c r="AK271" s="118"/>
      <c r="AL271" s="118">
        <f t="shared" si="880"/>
        <v>3</v>
      </c>
      <c r="AM271" s="118"/>
      <c r="AN271" s="118">
        <f t="shared" si="881"/>
        <v>0</v>
      </c>
      <c r="AO271" s="118"/>
      <c r="AP271" s="118">
        <f t="shared" si="882"/>
        <v>3</v>
      </c>
      <c r="AQ271" s="119"/>
      <c r="AR271" s="120"/>
      <c r="AS271" s="118"/>
      <c r="AT271" s="118" t="str">
        <f t="shared" si="883"/>
        <v/>
      </c>
      <c r="AU271" s="118"/>
      <c r="AV271" s="118" t="str">
        <f t="shared" si="884"/>
        <v/>
      </c>
      <c r="AW271" s="118"/>
      <c r="AX271" s="118" t="str">
        <f t="shared" si="885"/>
        <v/>
      </c>
      <c r="AY271" s="119"/>
      <c r="AZ271" s="120"/>
      <c r="BA271" s="118"/>
      <c r="BB271" s="118" t="str">
        <f t="shared" si="886"/>
        <v/>
      </c>
      <c r="BC271" s="118"/>
      <c r="BD271" s="118" t="str">
        <f t="shared" si="887"/>
        <v/>
      </c>
      <c r="BE271" s="118"/>
      <c r="BF271" s="118" t="str">
        <f t="shared" si="888"/>
        <v/>
      </c>
      <c r="BG271" s="119"/>
      <c r="BH271" s="120"/>
      <c r="BI271" s="116"/>
      <c r="BJ271" s="118" t="str">
        <f t="shared" si="889"/>
        <v/>
      </c>
      <c r="BK271" s="118"/>
      <c r="BL271" s="118" t="str">
        <f t="shared" si="890"/>
        <v/>
      </c>
      <c r="BM271" s="118"/>
      <c r="BN271" s="118" t="str">
        <f t="shared" si="891"/>
        <v/>
      </c>
      <c r="BO271" s="119"/>
      <c r="BP271" s="120"/>
      <c r="BQ271" s="116"/>
      <c r="BR271" s="118" t="str">
        <f t="shared" si="855"/>
        <v/>
      </c>
      <c r="BS271" s="118"/>
      <c r="BT271" s="118" t="str">
        <f t="shared" si="856"/>
        <v/>
      </c>
      <c r="BU271" s="118"/>
      <c r="BV271" s="118" t="str">
        <f t="shared" si="857"/>
        <v/>
      </c>
      <c r="BW271" s="119"/>
      <c r="BX271" s="120"/>
      <c r="BY271" s="121"/>
      <c r="BZ271" s="118" t="str">
        <f t="shared" si="858"/>
        <v/>
      </c>
      <c r="CA271" s="118"/>
      <c r="CB271" s="118" t="str">
        <f t="shared" si="859"/>
        <v/>
      </c>
      <c r="CC271" s="118"/>
      <c r="CD271" s="118" t="str">
        <f t="shared" si="860"/>
        <v/>
      </c>
      <c r="CE271" s="119"/>
      <c r="CH271" s="118" t="str">
        <f t="shared" si="861"/>
        <v/>
      </c>
      <c r="CI271" s="118"/>
      <c r="CJ271" s="118" t="str">
        <f t="shared" si="862"/>
        <v/>
      </c>
      <c r="CK271" s="118"/>
      <c r="CL271" s="118" t="str">
        <f t="shared" si="863"/>
        <v/>
      </c>
      <c r="CM271" s="119"/>
      <c r="DQ271" s="134">
        <f>IF(I271&lt;&gt;"",MAX(J$1:J208)+1,"")</f>
        <v>182</v>
      </c>
    </row>
    <row r="272" spans="1:121" s="113" customFormat="1" ht="18.75" customHeight="1" x14ac:dyDescent="0.25">
      <c r="A272" s="312"/>
      <c r="B272" s="313" t="s">
        <v>72</v>
      </c>
      <c r="C272" s="352" t="str">
        <f t="shared" si="864"/>
        <v>8 - LA VISITE GUIDEE (si existante).</v>
      </c>
      <c r="D272" s="351" t="s">
        <v>754</v>
      </c>
      <c r="E272" s="313" t="s">
        <v>78</v>
      </c>
      <c r="F272" s="313">
        <f>VLOOKUP(H272,Feuil1!A$1:B$5,2,0)</f>
        <v>0.35</v>
      </c>
      <c r="G272" s="322">
        <f t="shared" si="893"/>
        <v>2</v>
      </c>
      <c r="H272" s="323" t="s">
        <v>121</v>
      </c>
      <c r="I272" s="324">
        <v>35</v>
      </c>
      <c r="J272" s="663">
        <f>IF(I272&lt;&gt;"",MAX(J$1:J271)+1,"")</f>
        <v>235</v>
      </c>
      <c r="K272" s="188" t="s">
        <v>289</v>
      </c>
      <c r="L272" s="182">
        <v>1</v>
      </c>
      <c r="M272" s="213" t="s">
        <v>0</v>
      </c>
      <c r="N272" s="668"/>
      <c r="O272" s="199" t="str">
        <f t="shared" si="871"/>
        <v/>
      </c>
      <c r="P272" s="188" t="s">
        <v>290</v>
      </c>
      <c r="Q272" s="447" t="s">
        <v>763</v>
      </c>
      <c r="R272" s="115"/>
      <c r="S272" s="145"/>
      <c r="T272" s="116">
        <f t="shared" si="872"/>
        <v>1</v>
      </c>
      <c r="U272" s="116">
        <f t="shared" si="873"/>
        <v>1</v>
      </c>
      <c r="V272" s="116">
        <f t="shared" si="874"/>
        <v>1</v>
      </c>
      <c r="W272" s="116"/>
      <c r="X272" s="116">
        <f t="shared" si="875"/>
        <v>0</v>
      </c>
      <c r="Y272" s="116"/>
      <c r="Z272" s="116">
        <f t="shared" si="876"/>
        <v>1</v>
      </c>
      <c r="AA272" s="116"/>
      <c r="AB272" s="117"/>
      <c r="AC272" s="117"/>
      <c r="AD272" s="118" t="str">
        <f t="shared" si="877"/>
        <v/>
      </c>
      <c r="AE272" s="118"/>
      <c r="AF272" s="118" t="str">
        <f t="shared" si="878"/>
        <v/>
      </c>
      <c r="AG272" s="118"/>
      <c r="AH272" s="118" t="str">
        <f t="shared" si="879"/>
        <v/>
      </c>
      <c r="AI272" s="119"/>
      <c r="AJ272" s="120"/>
      <c r="AK272" s="118"/>
      <c r="AL272" s="118">
        <f t="shared" si="880"/>
        <v>1</v>
      </c>
      <c r="AM272" s="118"/>
      <c r="AN272" s="118">
        <f t="shared" si="881"/>
        <v>0</v>
      </c>
      <c r="AO272" s="118"/>
      <c r="AP272" s="118">
        <f t="shared" si="882"/>
        <v>1</v>
      </c>
      <c r="AQ272" s="119"/>
      <c r="AR272" s="120"/>
      <c r="AS272" s="118"/>
      <c r="AT272" s="118" t="str">
        <f t="shared" si="883"/>
        <v/>
      </c>
      <c r="AU272" s="118"/>
      <c r="AV272" s="118" t="str">
        <f t="shared" si="884"/>
        <v/>
      </c>
      <c r="AW272" s="118"/>
      <c r="AX272" s="118" t="str">
        <f t="shared" si="885"/>
        <v/>
      </c>
      <c r="AY272" s="119"/>
      <c r="AZ272" s="120"/>
      <c r="BA272" s="118"/>
      <c r="BB272" s="118" t="str">
        <f t="shared" si="886"/>
        <v/>
      </c>
      <c r="BC272" s="118"/>
      <c r="BD272" s="118" t="str">
        <f t="shared" si="887"/>
        <v/>
      </c>
      <c r="BE272" s="118"/>
      <c r="BF272" s="118" t="str">
        <f t="shared" si="888"/>
        <v/>
      </c>
      <c r="BG272" s="119"/>
      <c r="BH272" s="120"/>
      <c r="BI272" s="116"/>
      <c r="BJ272" s="118" t="str">
        <f t="shared" si="889"/>
        <v/>
      </c>
      <c r="BK272" s="118"/>
      <c r="BL272" s="118" t="str">
        <f t="shared" si="890"/>
        <v/>
      </c>
      <c r="BM272" s="118"/>
      <c r="BN272" s="118" t="str">
        <f t="shared" si="891"/>
        <v/>
      </c>
      <c r="BO272" s="119"/>
      <c r="BP272" s="120"/>
      <c r="BQ272" s="116"/>
      <c r="BR272" s="118" t="str">
        <f t="shared" si="855"/>
        <v/>
      </c>
      <c r="BS272" s="118"/>
      <c r="BT272" s="118" t="str">
        <f t="shared" si="856"/>
        <v/>
      </c>
      <c r="BU272" s="118"/>
      <c r="BV272" s="118" t="str">
        <f t="shared" si="857"/>
        <v/>
      </c>
      <c r="BW272" s="119"/>
      <c r="BX272" s="120"/>
      <c r="BY272" s="121"/>
      <c r="BZ272" s="118" t="str">
        <f t="shared" si="858"/>
        <v/>
      </c>
      <c r="CA272" s="118"/>
      <c r="CB272" s="118" t="str">
        <f t="shared" si="859"/>
        <v/>
      </c>
      <c r="CC272" s="118"/>
      <c r="CD272" s="118" t="str">
        <f t="shared" si="860"/>
        <v/>
      </c>
      <c r="CE272" s="119"/>
      <c r="CH272" s="118" t="str">
        <f t="shared" si="861"/>
        <v/>
      </c>
      <c r="CI272" s="118"/>
      <c r="CJ272" s="118" t="str">
        <f t="shared" si="862"/>
        <v/>
      </c>
      <c r="CK272" s="118"/>
      <c r="CL272" s="118" t="str">
        <f t="shared" si="863"/>
        <v/>
      </c>
      <c r="CM272" s="119"/>
      <c r="DQ272" s="134">
        <f>IF(I272&lt;&gt;"",MAX(J$1:J208)+1,"")</f>
        <v>182</v>
      </c>
    </row>
    <row r="273" spans="1:121" s="113" customFormat="1" ht="18.75" customHeight="1" x14ac:dyDescent="0.25">
      <c r="A273" s="312"/>
      <c r="B273" s="313" t="s">
        <v>72</v>
      </c>
      <c r="C273" s="352" t="str">
        <f t="shared" si="864"/>
        <v>8 - LA VISITE GUIDEE (si existante).</v>
      </c>
      <c r="D273" s="351" t="s">
        <v>754</v>
      </c>
      <c r="E273" s="313" t="s">
        <v>78</v>
      </c>
      <c r="F273" s="313">
        <f>VLOOKUP(H273,Feuil1!A$1:B$5,2,0)</f>
        <v>0.35</v>
      </c>
      <c r="G273" s="322">
        <f t="shared" si="893"/>
        <v>2</v>
      </c>
      <c r="H273" s="323" t="s">
        <v>121</v>
      </c>
      <c r="I273" s="324">
        <v>36</v>
      </c>
      <c r="J273" s="663">
        <f>IF(I273&lt;&gt;"",MAX(J$1:J272)+1,"")</f>
        <v>236</v>
      </c>
      <c r="K273" s="188" t="s">
        <v>291</v>
      </c>
      <c r="L273" s="182">
        <v>9</v>
      </c>
      <c r="M273" s="213" t="s">
        <v>87</v>
      </c>
      <c r="N273" s="668"/>
      <c r="O273" s="199" t="str">
        <f t="shared" si="871"/>
        <v/>
      </c>
      <c r="P273" s="188"/>
      <c r="Q273" s="447" t="s">
        <v>763</v>
      </c>
      <c r="R273" s="115"/>
      <c r="S273" s="145"/>
      <c r="T273" s="263">
        <f t="shared" si="872"/>
        <v>9</v>
      </c>
      <c r="U273" s="116">
        <f t="shared" ref="U273:U274" si="894">IF(M273="Très Satisfaisant",1,IF(M273="Satisfaisant",0.75,IF(M273="Insatisfaisant",0.25,IF(M273="Très Insatisfaisant",0,IF(M273="Non Mesuré","",0)))))</f>
        <v>1</v>
      </c>
      <c r="V273" s="116">
        <f t="shared" si="874"/>
        <v>9</v>
      </c>
      <c r="W273" s="116"/>
      <c r="X273" s="116">
        <f t="shared" si="875"/>
        <v>0</v>
      </c>
      <c r="Y273" s="116"/>
      <c r="Z273" s="116">
        <f t="shared" si="876"/>
        <v>9</v>
      </c>
      <c r="AA273" s="116"/>
      <c r="AB273" s="117"/>
      <c r="AC273" s="117"/>
      <c r="AD273" s="118" t="str">
        <f t="shared" si="877"/>
        <v/>
      </c>
      <c r="AE273" s="118"/>
      <c r="AF273" s="118" t="str">
        <f t="shared" si="878"/>
        <v/>
      </c>
      <c r="AG273" s="118"/>
      <c r="AH273" s="118" t="str">
        <f t="shared" si="879"/>
        <v/>
      </c>
      <c r="AI273" s="119"/>
      <c r="AJ273" s="120"/>
      <c r="AK273" s="118"/>
      <c r="AL273" s="118">
        <f t="shared" si="880"/>
        <v>9</v>
      </c>
      <c r="AM273" s="118"/>
      <c r="AN273" s="118">
        <f t="shared" si="881"/>
        <v>0</v>
      </c>
      <c r="AO273" s="118"/>
      <c r="AP273" s="118">
        <f t="shared" si="882"/>
        <v>9</v>
      </c>
      <c r="AQ273" s="119"/>
      <c r="AR273" s="120"/>
      <c r="AS273" s="118"/>
      <c r="AT273" s="118" t="str">
        <f t="shared" si="883"/>
        <v/>
      </c>
      <c r="AU273" s="118"/>
      <c r="AV273" s="118" t="str">
        <f t="shared" si="884"/>
        <v/>
      </c>
      <c r="AW273" s="118"/>
      <c r="AX273" s="118" t="str">
        <f t="shared" si="885"/>
        <v/>
      </c>
      <c r="AY273" s="119"/>
      <c r="AZ273" s="120"/>
      <c r="BA273" s="118"/>
      <c r="BB273" s="118" t="str">
        <f t="shared" si="886"/>
        <v/>
      </c>
      <c r="BC273" s="118"/>
      <c r="BD273" s="118" t="str">
        <f t="shared" si="887"/>
        <v/>
      </c>
      <c r="BE273" s="118"/>
      <c r="BF273" s="118" t="str">
        <f t="shared" si="888"/>
        <v/>
      </c>
      <c r="BG273" s="119"/>
      <c r="BH273" s="120"/>
      <c r="BI273" s="116"/>
      <c r="BJ273" s="118" t="str">
        <f t="shared" si="889"/>
        <v/>
      </c>
      <c r="BK273" s="118"/>
      <c r="BL273" s="118" t="str">
        <f t="shared" si="890"/>
        <v/>
      </c>
      <c r="BM273" s="118"/>
      <c r="BN273" s="118" t="str">
        <f t="shared" si="891"/>
        <v/>
      </c>
      <c r="BO273" s="119"/>
      <c r="BP273" s="120"/>
      <c r="BQ273" s="116"/>
      <c r="BR273" s="118" t="str">
        <f t="shared" si="855"/>
        <v/>
      </c>
      <c r="BS273" s="118"/>
      <c r="BT273" s="118" t="str">
        <f t="shared" si="856"/>
        <v/>
      </c>
      <c r="BU273" s="118"/>
      <c r="BV273" s="118" t="str">
        <f t="shared" si="857"/>
        <v/>
      </c>
      <c r="BW273" s="119"/>
      <c r="BX273" s="120"/>
      <c r="BY273" s="121"/>
      <c r="BZ273" s="118" t="str">
        <f t="shared" si="858"/>
        <v/>
      </c>
      <c r="CA273" s="118"/>
      <c r="CB273" s="118" t="str">
        <f t="shared" si="859"/>
        <v/>
      </c>
      <c r="CC273" s="118"/>
      <c r="CD273" s="118" t="str">
        <f t="shared" si="860"/>
        <v/>
      </c>
      <c r="CE273" s="119"/>
      <c r="CH273" s="118" t="str">
        <f t="shared" si="861"/>
        <v/>
      </c>
      <c r="CI273" s="118"/>
      <c r="CJ273" s="118" t="str">
        <f t="shared" si="862"/>
        <v/>
      </c>
      <c r="CK273" s="118"/>
      <c r="CL273" s="118" t="str">
        <f t="shared" si="863"/>
        <v/>
      </c>
      <c r="CM273" s="119"/>
      <c r="DQ273" s="134">
        <f>IF(I273&lt;&gt;"",MAX(J$1:J208)+1,"")</f>
        <v>182</v>
      </c>
    </row>
    <row r="274" spans="1:121" s="113" customFormat="1" ht="45.75" customHeight="1" x14ac:dyDescent="0.25">
      <c r="A274" s="312"/>
      <c r="B274" s="313" t="s">
        <v>72</v>
      </c>
      <c r="C274" s="352" t="str">
        <f t="shared" si="864"/>
        <v>8 - LA VISITE GUIDEE (si existante).</v>
      </c>
      <c r="D274" s="351" t="s">
        <v>754</v>
      </c>
      <c r="E274" s="313" t="s">
        <v>78</v>
      </c>
      <c r="F274" s="313">
        <f>VLOOKUP(H274,Feuil1!A$1:B$5,2,0)</f>
        <v>0.35</v>
      </c>
      <c r="G274" s="322">
        <f t="shared" si="893"/>
        <v>2</v>
      </c>
      <c r="H274" s="323" t="s">
        <v>121</v>
      </c>
      <c r="I274" s="324">
        <v>37</v>
      </c>
      <c r="J274" s="663">
        <f>IF(I274&lt;&gt;"",MAX(J$1:J273)+1,"")</f>
        <v>237</v>
      </c>
      <c r="K274" s="188" t="s">
        <v>292</v>
      </c>
      <c r="L274" s="182">
        <v>9</v>
      </c>
      <c r="M274" s="213" t="s">
        <v>87</v>
      </c>
      <c r="N274" s="668"/>
      <c r="O274" s="199" t="str">
        <f t="shared" si="871"/>
        <v/>
      </c>
      <c r="P274" s="188" t="s">
        <v>293</v>
      </c>
      <c r="Q274" s="447" t="s">
        <v>763</v>
      </c>
      <c r="R274" s="115"/>
      <c r="S274" s="145"/>
      <c r="T274" s="263">
        <f t="shared" si="872"/>
        <v>9</v>
      </c>
      <c r="U274" s="116">
        <f t="shared" si="894"/>
        <v>1</v>
      </c>
      <c r="V274" s="116">
        <f t="shared" si="874"/>
        <v>9</v>
      </c>
      <c r="W274" s="116"/>
      <c r="X274" s="116">
        <f t="shared" si="875"/>
        <v>0</v>
      </c>
      <c r="Y274" s="116"/>
      <c r="Z274" s="116">
        <f t="shared" si="876"/>
        <v>9</v>
      </c>
      <c r="AA274" s="116"/>
      <c r="AB274" s="117"/>
      <c r="AC274" s="117"/>
      <c r="AD274" s="118" t="str">
        <f t="shared" si="877"/>
        <v/>
      </c>
      <c r="AE274" s="118"/>
      <c r="AF274" s="118" t="str">
        <f t="shared" si="878"/>
        <v/>
      </c>
      <c r="AG274" s="118"/>
      <c r="AH274" s="118" t="str">
        <f t="shared" si="879"/>
        <v/>
      </c>
      <c r="AI274" s="119"/>
      <c r="AJ274" s="120"/>
      <c r="AK274" s="118"/>
      <c r="AL274" s="118">
        <f t="shared" si="880"/>
        <v>9</v>
      </c>
      <c r="AM274" s="118"/>
      <c r="AN274" s="118">
        <f t="shared" si="881"/>
        <v>0</v>
      </c>
      <c r="AO274" s="118"/>
      <c r="AP274" s="118">
        <f t="shared" si="882"/>
        <v>9</v>
      </c>
      <c r="AQ274" s="119"/>
      <c r="AR274" s="120"/>
      <c r="AS274" s="118"/>
      <c r="AT274" s="118" t="str">
        <f t="shared" si="883"/>
        <v/>
      </c>
      <c r="AU274" s="118"/>
      <c r="AV274" s="118" t="str">
        <f t="shared" si="884"/>
        <v/>
      </c>
      <c r="AW274" s="118"/>
      <c r="AX274" s="118" t="str">
        <f t="shared" si="885"/>
        <v/>
      </c>
      <c r="AY274" s="119"/>
      <c r="AZ274" s="120"/>
      <c r="BA274" s="118"/>
      <c r="BB274" s="118" t="str">
        <f t="shared" si="886"/>
        <v/>
      </c>
      <c r="BC274" s="118"/>
      <c r="BD274" s="118" t="str">
        <f t="shared" si="887"/>
        <v/>
      </c>
      <c r="BE274" s="118"/>
      <c r="BF274" s="118" t="str">
        <f t="shared" si="888"/>
        <v/>
      </c>
      <c r="BG274" s="119"/>
      <c r="BH274" s="120"/>
      <c r="BI274" s="116"/>
      <c r="BJ274" s="118" t="str">
        <f t="shared" si="889"/>
        <v/>
      </c>
      <c r="BK274" s="118"/>
      <c r="BL274" s="118" t="str">
        <f t="shared" si="890"/>
        <v/>
      </c>
      <c r="BM274" s="118"/>
      <c r="BN274" s="118" t="str">
        <f t="shared" si="891"/>
        <v/>
      </c>
      <c r="BO274" s="119"/>
      <c r="BP274" s="120"/>
      <c r="BQ274" s="116"/>
      <c r="BR274" s="118" t="str">
        <f t="shared" si="855"/>
        <v/>
      </c>
      <c r="BS274" s="118"/>
      <c r="BT274" s="118" t="str">
        <f t="shared" si="856"/>
        <v/>
      </c>
      <c r="BU274" s="118"/>
      <c r="BV274" s="118" t="str">
        <f t="shared" si="857"/>
        <v/>
      </c>
      <c r="BW274" s="119"/>
      <c r="BX274" s="120"/>
      <c r="BY274" s="121"/>
      <c r="BZ274" s="118" t="str">
        <f t="shared" si="858"/>
        <v/>
      </c>
      <c r="CA274" s="118"/>
      <c r="CB274" s="118" t="str">
        <f t="shared" si="859"/>
        <v/>
      </c>
      <c r="CC274" s="118"/>
      <c r="CD274" s="118" t="str">
        <f t="shared" si="860"/>
        <v/>
      </c>
      <c r="CE274" s="119"/>
      <c r="CH274" s="118" t="str">
        <f t="shared" si="861"/>
        <v/>
      </c>
      <c r="CI274" s="118"/>
      <c r="CJ274" s="118" t="str">
        <f t="shared" si="862"/>
        <v/>
      </c>
      <c r="CK274" s="118"/>
      <c r="CL274" s="118" t="str">
        <f t="shared" si="863"/>
        <v/>
      </c>
      <c r="CM274" s="119"/>
      <c r="DQ274" s="134">
        <f>IF(I274&lt;&gt;"",MAX(J$1:J208)+1,"")</f>
        <v>182</v>
      </c>
    </row>
    <row r="275" spans="1:121" s="113" customFormat="1" ht="18.75" customHeight="1" x14ac:dyDescent="0.25">
      <c r="A275" s="312"/>
      <c r="B275" s="313" t="s">
        <v>72</v>
      </c>
      <c r="C275" s="352" t="str">
        <f t="shared" si="864"/>
        <v>8 - LA VISITE GUIDEE (si existante).</v>
      </c>
      <c r="D275" s="351" t="s">
        <v>754</v>
      </c>
      <c r="E275" s="313" t="s">
        <v>78</v>
      </c>
      <c r="F275" s="313">
        <f>VLOOKUP(H275,Feuil1!A$1:B$5,2,0)</f>
        <v>0.35</v>
      </c>
      <c r="G275" s="322">
        <f t="shared" si="893"/>
        <v>2</v>
      </c>
      <c r="H275" s="323" t="s">
        <v>121</v>
      </c>
      <c r="I275" s="324">
        <v>37</v>
      </c>
      <c r="J275" s="663">
        <f>IF(I275&lt;&gt;"",MAX(J$1:J274)+1,"")</f>
        <v>238</v>
      </c>
      <c r="K275" s="188" t="s">
        <v>294</v>
      </c>
      <c r="L275" s="182">
        <v>3</v>
      </c>
      <c r="M275" s="213" t="s">
        <v>0</v>
      </c>
      <c r="N275" s="668"/>
      <c r="O275" s="199" t="str">
        <f t="shared" si="871"/>
        <v/>
      </c>
      <c r="P275" s="188"/>
      <c r="Q275" s="447" t="s">
        <v>763</v>
      </c>
      <c r="R275" s="115"/>
      <c r="S275" s="145"/>
      <c r="T275" s="116">
        <f t="shared" ref="T275:T291" si="895">L275</f>
        <v>3</v>
      </c>
      <c r="U275" s="116">
        <f t="shared" ref="U275:U291" si="896">IF(M275="OUI",1,IF(M275="NON",0,IF(M275="Non Mesuré","",0)))</f>
        <v>1</v>
      </c>
      <c r="V275" s="116">
        <f t="shared" ref="V275:V291" si="897">IF(M275&lt;&gt;"Non Mesuré",T275*U275,"")</f>
        <v>3</v>
      </c>
      <c r="W275" s="116"/>
      <c r="X275" s="116">
        <f t="shared" ref="X275:X291" si="898">IF(M275="Non Mesuré",T275,0)</f>
        <v>0</v>
      </c>
      <c r="Y275" s="116"/>
      <c r="Z275" s="116">
        <f t="shared" ref="Z275:Z291" si="899">T275-X275</f>
        <v>3</v>
      </c>
      <c r="AA275" s="116"/>
      <c r="AB275" s="117"/>
      <c r="AC275" s="117"/>
      <c r="AD275" s="118" t="str">
        <f t="shared" si="877"/>
        <v/>
      </c>
      <c r="AE275" s="118"/>
      <c r="AF275" s="118" t="str">
        <f t="shared" si="878"/>
        <v/>
      </c>
      <c r="AG275" s="118"/>
      <c r="AH275" s="118" t="str">
        <f t="shared" si="879"/>
        <v/>
      </c>
      <c r="AI275" s="119"/>
      <c r="AJ275" s="120"/>
      <c r="AK275" s="118"/>
      <c r="AL275" s="118">
        <f t="shared" si="880"/>
        <v>3</v>
      </c>
      <c r="AM275" s="118"/>
      <c r="AN275" s="118">
        <f t="shared" si="881"/>
        <v>0</v>
      </c>
      <c r="AO275" s="118"/>
      <c r="AP275" s="118">
        <f t="shared" si="882"/>
        <v>3</v>
      </c>
      <c r="AQ275" s="119"/>
      <c r="AR275" s="120"/>
      <c r="AS275" s="118"/>
      <c r="AT275" s="118" t="str">
        <f t="shared" si="883"/>
        <v/>
      </c>
      <c r="AU275" s="118"/>
      <c r="AV275" s="118" t="str">
        <f t="shared" si="884"/>
        <v/>
      </c>
      <c r="AW275" s="118"/>
      <c r="AX275" s="118" t="str">
        <f t="shared" si="885"/>
        <v/>
      </c>
      <c r="AY275" s="119"/>
      <c r="AZ275" s="120"/>
      <c r="BA275" s="118"/>
      <c r="BB275" s="118" t="str">
        <f t="shared" si="886"/>
        <v/>
      </c>
      <c r="BC275" s="118"/>
      <c r="BD275" s="118" t="str">
        <f t="shared" si="887"/>
        <v/>
      </c>
      <c r="BE275" s="118"/>
      <c r="BF275" s="118" t="str">
        <f t="shared" si="888"/>
        <v/>
      </c>
      <c r="BG275" s="119"/>
      <c r="BH275" s="120"/>
      <c r="BI275" s="116"/>
      <c r="BJ275" s="118" t="str">
        <f t="shared" si="889"/>
        <v/>
      </c>
      <c r="BK275" s="118"/>
      <c r="BL275" s="118" t="str">
        <f t="shared" si="890"/>
        <v/>
      </c>
      <c r="BM275" s="118"/>
      <c r="BN275" s="118" t="str">
        <f t="shared" si="891"/>
        <v/>
      </c>
      <c r="BO275" s="119"/>
      <c r="BP275" s="120"/>
      <c r="BQ275" s="116"/>
      <c r="BR275" s="118" t="str">
        <f t="shared" si="855"/>
        <v/>
      </c>
      <c r="BS275" s="118"/>
      <c r="BT275" s="118" t="str">
        <f t="shared" si="856"/>
        <v/>
      </c>
      <c r="BU275" s="118"/>
      <c r="BV275" s="118" t="str">
        <f t="shared" si="857"/>
        <v/>
      </c>
      <c r="BW275" s="119"/>
      <c r="BX275" s="120"/>
      <c r="BY275" s="121"/>
      <c r="BZ275" s="118" t="str">
        <f t="shared" si="858"/>
        <v/>
      </c>
      <c r="CA275" s="118"/>
      <c r="CB275" s="118" t="str">
        <f t="shared" si="859"/>
        <v/>
      </c>
      <c r="CC275" s="118"/>
      <c r="CD275" s="118" t="str">
        <f t="shared" si="860"/>
        <v/>
      </c>
      <c r="CE275" s="119"/>
      <c r="CH275" s="118" t="str">
        <f t="shared" si="861"/>
        <v/>
      </c>
      <c r="CI275" s="118"/>
      <c r="CJ275" s="118" t="str">
        <f t="shared" si="862"/>
        <v/>
      </c>
      <c r="CK275" s="118"/>
      <c r="CL275" s="118" t="str">
        <f t="shared" si="863"/>
        <v/>
      </c>
      <c r="CM275" s="119"/>
      <c r="DQ275" s="134">
        <f>IF(I275&lt;&gt;"",MAX(J$1:J208)+1,"")</f>
        <v>182</v>
      </c>
    </row>
    <row r="276" spans="1:121" s="144" customFormat="1" ht="44.25" customHeight="1" x14ac:dyDescent="0.25">
      <c r="A276" s="362"/>
      <c r="B276" s="313" t="s">
        <v>72</v>
      </c>
      <c r="C276" s="352" t="str">
        <f t="shared" si="864"/>
        <v>8 - LA VISITE GUIDEE (si existante).</v>
      </c>
      <c r="D276" s="351" t="s">
        <v>754</v>
      </c>
      <c r="E276" s="313" t="s">
        <v>78</v>
      </c>
      <c r="F276" s="313">
        <f>VLOOKUP(H276,Feuil1!A$1:B$5,2,0)</f>
        <v>0.35</v>
      </c>
      <c r="G276" s="322">
        <f t="shared" si="893"/>
        <v>2</v>
      </c>
      <c r="H276" s="323" t="s">
        <v>121</v>
      </c>
      <c r="I276" s="324">
        <v>37</v>
      </c>
      <c r="J276" s="663">
        <f>IF(I276&lt;&gt;"",MAX(J$1:J275)+1,"")</f>
        <v>239</v>
      </c>
      <c r="K276" s="188" t="s">
        <v>295</v>
      </c>
      <c r="L276" s="182">
        <v>1</v>
      </c>
      <c r="M276" s="213" t="s">
        <v>0</v>
      </c>
      <c r="N276" s="668"/>
      <c r="O276" s="199" t="str">
        <f t="shared" si="871"/>
        <v/>
      </c>
      <c r="P276" s="188" t="s">
        <v>296</v>
      </c>
      <c r="Q276" s="447" t="s">
        <v>763</v>
      </c>
      <c r="R276" s="115"/>
      <c r="S276" s="145"/>
      <c r="T276" s="116">
        <f t="shared" si="895"/>
        <v>1</v>
      </c>
      <c r="U276" s="116">
        <f t="shared" si="896"/>
        <v>1</v>
      </c>
      <c r="V276" s="116">
        <f t="shared" si="897"/>
        <v>1</v>
      </c>
      <c r="W276" s="116"/>
      <c r="X276" s="116">
        <f t="shared" si="898"/>
        <v>0</v>
      </c>
      <c r="Y276" s="116"/>
      <c r="Z276" s="116">
        <f t="shared" si="899"/>
        <v>1</v>
      </c>
      <c r="AA276" s="116"/>
      <c r="AB276" s="117"/>
      <c r="AC276" s="117"/>
      <c r="AD276" s="118" t="str">
        <f t="shared" si="877"/>
        <v/>
      </c>
      <c r="AE276" s="118"/>
      <c r="AF276" s="118" t="str">
        <f t="shared" si="878"/>
        <v/>
      </c>
      <c r="AG276" s="118"/>
      <c r="AH276" s="118" t="str">
        <f t="shared" si="879"/>
        <v/>
      </c>
      <c r="AI276" s="119"/>
      <c r="AJ276" s="120"/>
      <c r="AK276" s="118"/>
      <c r="AL276" s="118">
        <f t="shared" si="880"/>
        <v>1</v>
      </c>
      <c r="AM276" s="118"/>
      <c r="AN276" s="118">
        <f t="shared" si="881"/>
        <v>0</v>
      </c>
      <c r="AO276" s="118"/>
      <c r="AP276" s="118">
        <f t="shared" si="882"/>
        <v>1</v>
      </c>
      <c r="AQ276" s="119"/>
      <c r="AR276" s="120"/>
      <c r="AS276" s="118"/>
      <c r="AT276" s="118" t="str">
        <f t="shared" si="883"/>
        <v/>
      </c>
      <c r="AU276" s="118"/>
      <c r="AV276" s="118" t="str">
        <f t="shared" si="884"/>
        <v/>
      </c>
      <c r="AW276" s="118"/>
      <c r="AX276" s="118" t="str">
        <f t="shared" si="885"/>
        <v/>
      </c>
      <c r="AY276" s="119"/>
      <c r="AZ276" s="120"/>
      <c r="BA276" s="118"/>
      <c r="BB276" s="118" t="str">
        <f t="shared" si="886"/>
        <v/>
      </c>
      <c r="BC276" s="118"/>
      <c r="BD276" s="118" t="str">
        <f t="shared" si="887"/>
        <v/>
      </c>
      <c r="BE276" s="118"/>
      <c r="BF276" s="118" t="str">
        <f t="shared" si="888"/>
        <v/>
      </c>
      <c r="BG276" s="119"/>
      <c r="BH276" s="120"/>
      <c r="BI276" s="116"/>
      <c r="BJ276" s="118" t="str">
        <f t="shared" si="889"/>
        <v/>
      </c>
      <c r="BK276" s="118"/>
      <c r="BL276" s="118" t="str">
        <f t="shared" si="890"/>
        <v/>
      </c>
      <c r="BM276" s="118"/>
      <c r="BN276" s="118" t="str">
        <f t="shared" si="891"/>
        <v/>
      </c>
      <c r="BO276" s="119"/>
      <c r="BP276" s="120"/>
      <c r="BQ276" s="116"/>
      <c r="BR276" s="118" t="str">
        <f t="shared" si="855"/>
        <v/>
      </c>
      <c r="BS276" s="118"/>
      <c r="BT276" s="118" t="str">
        <f t="shared" si="856"/>
        <v/>
      </c>
      <c r="BU276" s="118"/>
      <c r="BV276" s="118" t="str">
        <f t="shared" si="857"/>
        <v/>
      </c>
      <c r="BW276" s="119"/>
      <c r="BX276" s="120"/>
      <c r="BY276" s="121"/>
      <c r="BZ276" s="118" t="str">
        <f t="shared" si="858"/>
        <v/>
      </c>
      <c r="CA276" s="118"/>
      <c r="CB276" s="118" t="str">
        <f t="shared" si="859"/>
        <v/>
      </c>
      <c r="CC276" s="118"/>
      <c r="CD276" s="118" t="str">
        <f t="shared" si="860"/>
        <v/>
      </c>
      <c r="CE276" s="119"/>
      <c r="CF276" s="113"/>
      <c r="CG276" s="113"/>
      <c r="CH276" s="118" t="str">
        <f t="shared" si="861"/>
        <v/>
      </c>
      <c r="CI276" s="118"/>
      <c r="CJ276" s="118" t="str">
        <f t="shared" si="862"/>
        <v/>
      </c>
      <c r="CK276" s="118"/>
      <c r="CL276" s="118" t="str">
        <f t="shared" si="863"/>
        <v/>
      </c>
      <c r="CM276" s="119"/>
      <c r="CN276" s="113"/>
      <c r="CO276" s="113"/>
      <c r="CP276" s="113"/>
      <c r="DQ276" s="134">
        <f>IF(I276&lt;&gt;"",MAX(J$1:J208)+1,"")</f>
        <v>182</v>
      </c>
    </row>
    <row r="277" spans="1:121" s="113" customFormat="1" ht="18.75" customHeight="1" x14ac:dyDescent="0.25">
      <c r="A277" s="312"/>
      <c r="B277" s="313" t="s">
        <v>72</v>
      </c>
      <c r="C277" s="352" t="str">
        <f t="shared" si="864"/>
        <v>8 - LA VISITE GUIDEE (si existante).</v>
      </c>
      <c r="D277" s="351" t="s">
        <v>754</v>
      </c>
      <c r="E277" s="313" t="s">
        <v>78</v>
      </c>
      <c r="F277" s="313">
        <f>VLOOKUP(H277,Feuil1!A$1:B$5,2,0)</f>
        <v>0.35</v>
      </c>
      <c r="G277" s="322">
        <f t="shared" si="893"/>
        <v>2</v>
      </c>
      <c r="H277" s="323" t="s">
        <v>121</v>
      </c>
      <c r="I277" s="324">
        <v>38</v>
      </c>
      <c r="J277" s="663">
        <f>IF(I277&lt;&gt;"",MAX(J$1:J276)+1,"")</f>
        <v>240</v>
      </c>
      <c r="K277" s="188" t="s">
        <v>297</v>
      </c>
      <c r="L277" s="182">
        <v>3</v>
      </c>
      <c r="M277" s="213" t="s">
        <v>0</v>
      </c>
      <c r="N277" s="668"/>
      <c r="O277" s="199" t="str">
        <f t="shared" si="871"/>
        <v/>
      </c>
      <c r="P277" s="188" t="s">
        <v>298</v>
      </c>
      <c r="Q277" s="447" t="s">
        <v>763</v>
      </c>
      <c r="R277" s="115"/>
      <c r="S277" s="145"/>
      <c r="T277" s="116">
        <f t="shared" si="895"/>
        <v>3</v>
      </c>
      <c r="U277" s="116">
        <f t="shared" si="896"/>
        <v>1</v>
      </c>
      <c r="V277" s="116">
        <f t="shared" si="897"/>
        <v>3</v>
      </c>
      <c r="W277" s="116"/>
      <c r="X277" s="116">
        <f t="shared" si="898"/>
        <v>0</v>
      </c>
      <c r="Y277" s="116"/>
      <c r="Z277" s="116">
        <f t="shared" si="899"/>
        <v>3</v>
      </c>
      <c r="AA277" s="116"/>
      <c r="AB277" s="117"/>
      <c r="AC277" s="117"/>
      <c r="AD277" s="118" t="str">
        <f t="shared" si="877"/>
        <v/>
      </c>
      <c r="AE277" s="118"/>
      <c r="AF277" s="118" t="str">
        <f t="shared" si="878"/>
        <v/>
      </c>
      <c r="AG277" s="118"/>
      <c r="AH277" s="118" t="str">
        <f t="shared" si="879"/>
        <v/>
      </c>
      <c r="AI277" s="119"/>
      <c r="AJ277" s="120"/>
      <c r="AK277" s="118"/>
      <c r="AL277" s="118">
        <f t="shared" si="880"/>
        <v>3</v>
      </c>
      <c r="AM277" s="118"/>
      <c r="AN277" s="118">
        <f t="shared" si="881"/>
        <v>0</v>
      </c>
      <c r="AO277" s="118"/>
      <c r="AP277" s="118">
        <f t="shared" si="882"/>
        <v>3</v>
      </c>
      <c r="AQ277" s="119"/>
      <c r="AR277" s="120"/>
      <c r="AS277" s="118"/>
      <c r="AT277" s="118" t="str">
        <f t="shared" si="883"/>
        <v/>
      </c>
      <c r="AU277" s="118"/>
      <c r="AV277" s="118" t="str">
        <f t="shared" si="884"/>
        <v/>
      </c>
      <c r="AW277" s="118"/>
      <c r="AX277" s="118" t="str">
        <f t="shared" si="885"/>
        <v/>
      </c>
      <c r="AY277" s="119"/>
      <c r="AZ277" s="120"/>
      <c r="BA277" s="118"/>
      <c r="BB277" s="118" t="str">
        <f t="shared" si="886"/>
        <v/>
      </c>
      <c r="BC277" s="118"/>
      <c r="BD277" s="118" t="str">
        <f t="shared" si="887"/>
        <v/>
      </c>
      <c r="BE277" s="118"/>
      <c r="BF277" s="118" t="str">
        <f t="shared" si="888"/>
        <v/>
      </c>
      <c r="BG277" s="119"/>
      <c r="BH277" s="120"/>
      <c r="BI277" s="116"/>
      <c r="BJ277" s="118" t="str">
        <f t="shared" si="889"/>
        <v/>
      </c>
      <c r="BK277" s="118"/>
      <c r="BL277" s="118" t="str">
        <f t="shared" si="890"/>
        <v/>
      </c>
      <c r="BM277" s="118"/>
      <c r="BN277" s="118" t="str">
        <f t="shared" si="891"/>
        <v/>
      </c>
      <c r="BO277" s="119"/>
      <c r="BP277" s="120"/>
      <c r="BQ277" s="116"/>
      <c r="BR277" s="118" t="str">
        <f t="shared" si="855"/>
        <v/>
      </c>
      <c r="BS277" s="118"/>
      <c r="BT277" s="118" t="str">
        <f t="shared" si="856"/>
        <v/>
      </c>
      <c r="BU277" s="118"/>
      <c r="BV277" s="118" t="str">
        <f t="shared" si="857"/>
        <v/>
      </c>
      <c r="BW277" s="119"/>
      <c r="BX277" s="120"/>
      <c r="BY277" s="121"/>
      <c r="BZ277" s="118" t="str">
        <f t="shared" si="858"/>
        <v/>
      </c>
      <c r="CA277" s="118"/>
      <c r="CB277" s="118" t="str">
        <f t="shared" si="859"/>
        <v/>
      </c>
      <c r="CC277" s="118"/>
      <c r="CD277" s="118" t="str">
        <f t="shared" si="860"/>
        <v/>
      </c>
      <c r="CE277" s="119"/>
      <c r="CH277" s="118" t="str">
        <f t="shared" si="861"/>
        <v/>
      </c>
      <c r="CI277" s="118"/>
      <c r="CJ277" s="118" t="str">
        <f t="shared" si="862"/>
        <v/>
      </c>
      <c r="CK277" s="118"/>
      <c r="CL277" s="118" t="str">
        <f t="shared" si="863"/>
        <v/>
      </c>
      <c r="CM277" s="119"/>
      <c r="DQ277" s="134">
        <f>IF(I277&lt;&gt;"",MAX(J$1:J208)+1,"")</f>
        <v>182</v>
      </c>
    </row>
    <row r="278" spans="1:121" s="113" customFormat="1" ht="54.75" customHeight="1" x14ac:dyDescent="0.25">
      <c r="A278" s="312"/>
      <c r="B278" s="313" t="s">
        <v>72</v>
      </c>
      <c r="C278" s="352" t="str">
        <f t="shared" si="864"/>
        <v>8 - LA VISITE GUIDEE (si existante).</v>
      </c>
      <c r="D278" s="351" t="s">
        <v>754</v>
      </c>
      <c r="E278" s="313" t="s">
        <v>78</v>
      </c>
      <c r="F278" s="313">
        <f>VLOOKUP(H278,Feuil1!A$1:B$5,2,0)</f>
        <v>0.35</v>
      </c>
      <c r="G278" s="322">
        <f t="shared" si="893"/>
        <v>2</v>
      </c>
      <c r="H278" s="323" t="s">
        <v>121</v>
      </c>
      <c r="I278" s="324">
        <v>38</v>
      </c>
      <c r="J278" s="663">
        <f>IF(I278&lt;&gt;"",MAX(J$1:J277)+1,"")</f>
        <v>241</v>
      </c>
      <c r="K278" s="188" t="s">
        <v>299</v>
      </c>
      <c r="L278" s="182">
        <v>3</v>
      </c>
      <c r="M278" s="213" t="s">
        <v>0</v>
      </c>
      <c r="N278" s="668"/>
      <c r="O278" s="199" t="str">
        <f t="shared" si="871"/>
        <v/>
      </c>
      <c r="P278" s="188"/>
      <c r="Q278" s="447" t="s">
        <v>763</v>
      </c>
      <c r="R278" s="115"/>
      <c r="S278" s="145"/>
      <c r="T278" s="116">
        <f t="shared" si="895"/>
        <v>3</v>
      </c>
      <c r="U278" s="116">
        <f t="shared" si="896"/>
        <v>1</v>
      </c>
      <c r="V278" s="116">
        <f t="shared" si="897"/>
        <v>3</v>
      </c>
      <c r="W278" s="116"/>
      <c r="X278" s="116">
        <f t="shared" si="898"/>
        <v>0</v>
      </c>
      <c r="Y278" s="116"/>
      <c r="Z278" s="116">
        <f t="shared" si="899"/>
        <v>3</v>
      </c>
      <c r="AA278" s="116"/>
      <c r="AB278" s="117"/>
      <c r="AC278" s="117"/>
      <c r="AD278" s="118" t="str">
        <f t="shared" si="877"/>
        <v/>
      </c>
      <c r="AE278" s="118"/>
      <c r="AF278" s="118" t="str">
        <f t="shared" si="878"/>
        <v/>
      </c>
      <c r="AG278" s="118"/>
      <c r="AH278" s="118" t="str">
        <f t="shared" si="879"/>
        <v/>
      </c>
      <c r="AI278" s="119"/>
      <c r="AJ278" s="120"/>
      <c r="AK278" s="118"/>
      <c r="AL278" s="118">
        <f t="shared" si="880"/>
        <v>3</v>
      </c>
      <c r="AM278" s="118"/>
      <c r="AN278" s="118">
        <f t="shared" si="881"/>
        <v>0</v>
      </c>
      <c r="AO278" s="118"/>
      <c r="AP278" s="118">
        <f t="shared" si="882"/>
        <v>3</v>
      </c>
      <c r="AQ278" s="119"/>
      <c r="AR278" s="120"/>
      <c r="AS278" s="118"/>
      <c r="AT278" s="118" t="str">
        <f t="shared" si="883"/>
        <v/>
      </c>
      <c r="AU278" s="118"/>
      <c r="AV278" s="118" t="str">
        <f t="shared" si="884"/>
        <v/>
      </c>
      <c r="AW278" s="118"/>
      <c r="AX278" s="118" t="str">
        <f t="shared" si="885"/>
        <v/>
      </c>
      <c r="AY278" s="119"/>
      <c r="AZ278" s="120"/>
      <c r="BA278" s="118"/>
      <c r="BB278" s="118" t="str">
        <f t="shared" si="886"/>
        <v/>
      </c>
      <c r="BC278" s="118"/>
      <c r="BD278" s="118" t="str">
        <f t="shared" si="887"/>
        <v/>
      </c>
      <c r="BE278" s="118"/>
      <c r="BF278" s="118" t="str">
        <f t="shared" si="888"/>
        <v/>
      </c>
      <c r="BG278" s="119"/>
      <c r="BH278" s="120"/>
      <c r="BI278" s="116"/>
      <c r="BJ278" s="118" t="str">
        <f t="shared" si="889"/>
        <v/>
      </c>
      <c r="BK278" s="118"/>
      <c r="BL278" s="118" t="str">
        <f t="shared" si="890"/>
        <v/>
      </c>
      <c r="BM278" s="118"/>
      <c r="BN278" s="118" t="str">
        <f t="shared" si="891"/>
        <v/>
      </c>
      <c r="BO278" s="119"/>
      <c r="BP278" s="120"/>
      <c r="BQ278" s="116"/>
      <c r="BR278" s="118" t="str">
        <f t="shared" si="855"/>
        <v/>
      </c>
      <c r="BS278" s="118"/>
      <c r="BT278" s="118" t="str">
        <f t="shared" si="856"/>
        <v/>
      </c>
      <c r="BU278" s="118"/>
      <c r="BV278" s="118" t="str">
        <f t="shared" si="857"/>
        <v/>
      </c>
      <c r="BW278" s="119"/>
      <c r="BX278" s="120"/>
      <c r="BY278" s="121"/>
      <c r="BZ278" s="118" t="str">
        <f t="shared" si="858"/>
        <v/>
      </c>
      <c r="CA278" s="118"/>
      <c r="CB278" s="118" t="str">
        <f t="shared" si="859"/>
        <v/>
      </c>
      <c r="CC278" s="118"/>
      <c r="CD278" s="118" t="str">
        <f t="shared" si="860"/>
        <v/>
      </c>
      <c r="CE278" s="119"/>
      <c r="CH278" s="118" t="str">
        <f t="shared" si="861"/>
        <v/>
      </c>
      <c r="CI278" s="118"/>
      <c r="CJ278" s="118" t="str">
        <f t="shared" si="862"/>
        <v/>
      </c>
      <c r="CK278" s="118"/>
      <c r="CL278" s="118" t="str">
        <f t="shared" si="863"/>
        <v/>
      </c>
      <c r="CM278" s="119"/>
      <c r="DQ278" s="134">
        <f>IF(I278&lt;&gt;"",MAX(J$1:J208)+1,"")</f>
        <v>182</v>
      </c>
    </row>
    <row r="279" spans="1:121" s="113" customFormat="1" ht="47.25" customHeight="1" x14ac:dyDescent="0.25">
      <c r="A279" s="312"/>
      <c r="B279" s="313" t="s">
        <v>72</v>
      </c>
      <c r="C279" s="352" t="str">
        <f t="shared" si="864"/>
        <v>8 - LA VISITE GUIDEE (si existante).</v>
      </c>
      <c r="D279" s="351" t="s">
        <v>754</v>
      </c>
      <c r="E279" s="313" t="s">
        <v>78</v>
      </c>
      <c r="F279" s="313">
        <f>VLOOKUP(H279,Feuil1!A$1:B$5,2,0)</f>
        <v>0.35</v>
      </c>
      <c r="G279" s="322">
        <f t="shared" si="893"/>
        <v>2</v>
      </c>
      <c r="H279" s="323" t="s">
        <v>121</v>
      </c>
      <c r="I279" s="324">
        <v>38</v>
      </c>
      <c r="J279" s="663">
        <f>IF(I279&lt;&gt;"",MAX(J$1:J278)+1,"")</f>
        <v>242</v>
      </c>
      <c r="K279" s="188" t="s">
        <v>300</v>
      </c>
      <c r="L279" s="182">
        <v>3</v>
      </c>
      <c r="M279" s="213" t="s">
        <v>0</v>
      </c>
      <c r="N279" s="668"/>
      <c r="O279" s="199" t="str">
        <f t="shared" si="871"/>
        <v/>
      </c>
      <c r="P279" s="188" t="s">
        <v>301</v>
      </c>
      <c r="Q279" s="447" t="s">
        <v>763</v>
      </c>
      <c r="R279" s="115"/>
      <c r="S279" s="145"/>
      <c r="T279" s="116">
        <f t="shared" si="895"/>
        <v>3</v>
      </c>
      <c r="U279" s="116">
        <f t="shared" si="896"/>
        <v>1</v>
      </c>
      <c r="V279" s="116">
        <f t="shared" si="897"/>
        <v>3</v>
      </c>
      <c r="W279" s="116"/>
      <c r="X279" s="116">
        <f t="shared" si="898"/>
        <v>0</v>
      </c>
      <c r="Y279" s="116"/>
      <c r="Z279" s="116">
        <f t="shared" si="899"/>
        <v>3</v>
      </c>
      <c r="AA279" s="116"/>
      <c r="AB279" s="117"/>
      <c r="AC279" s="117"/>
      <c r="AD279" s="118" t="str">
        <f t="shared" si="877"/>
        <v/>
      </c>
      <c r="AE279" s="118"/>
      <c r="AF279" s="118" t="str">
        <f t="shared" si="878"/>
        <v/>
      </c>
      <c r="AG279" s="118"/>
      <c r="AH279" s="118" t="str">
        <f t="shared" si="879"/>
        <v/>
      </c>
      <c r="AI279" s="119"/>
      <c r="AJ279" s="120"/>
      <c r="AK279" s="118"/>
      <c r="AL279" s="118">
        <f t="shared" si="880"/>
        <v>3</v>
      </c>
      <c r="AM279" s="118"/>
      <c r="AN279" s="118">
        <f t="shared" si="881"/>
        <v>0</v>
      </c>
      <c r="AO279" s="118"/>
      <c r="AP279" s="118">
        <f t="shared" si="882"/>
        <v>3</v>
      </c>
      <c r="AQ279" s="119"/>
      <c r="AR279" s="120"/>
      <c r="AS279" s="118"/>
      <c r="AT279" s="118" t="str">
        <f t="shared" si="883"/>
        <v/>
      </c>
      <c r="AU279" s="118"/>
      <c r="AV279" s="118" t="str">
        <f t="shared" si="884"/>
        <v/>
      </c>
      <c r="AW279" s="118"/>
      <c r="AX279" s="118" t="str">
        <f t="shared" si="885"/>
        <v/>
      </c>
      <c r="AY279" s="119"/>
      <c r="AZ279" s="120"/>
      <c r="BA279" s="118"/>
      <c r="BB279" s="118" t="str">
        <f t="shared" si="886"/>
        <v/>
      </c>
      <c r="BC279" s="118"/>
      <c r="BD279" s="118" t="str">
        <f t="shared" si="887"/>
        <v/>
      </c>
      <c r="BE279" s="118"/>
      <c r="BF279" s="118" t="str">
        <f t="shared" si="888"/>
        <v/>
      </c>
      <c r="BG279" s="119"/>
      <c r="BH279" s="120"/>
      <c r="BI279" s="116"/>
      <c r="BJ279" s="118" t="str">
        <f t="shared" si="889"/>
        <v/>
      </c>
      <c r="BK279" s="118"/>
      <c r="BL279" s="118" t="str">
        <f t="shared" si="890"/>
        <v/>
      </c>
      <c r="BM279" s="118"/>
      <c r="BN279" s="118" t="str">
        <f t="shared" si="891"/>
        <v/>
      </c>
      <c r="BO279" s="119"/>
      <c r="BP279" s="120"/>
      <c r="BQ279" s="116"/>
      <c r="BR279" s="118" t="str">
        <f t="shared" si="855"/>
        <v/>
      </c>
      <c r="BS279" s="118"/>
      <c r="BT279" s="118" t="str">
        <f t="shared" si="856"/>
        <v/>
      </c>
      <c r="BU279" s="118"/>
      <c r="BV279" s="118" t="str">
        <f t="shared" si="857"/>
        <v/>
      </c>
      <c r="BW279" s="119"/>
      <c r="BX279" s="120"/>
      <c r="BY279" s="121"/>
      <c r="BZ279" s="118" t="str">
        <f t="shared" si="858"/>
        <v/>
      </c>
      <c r="CA279" s="118"/>
      <c r="CB279" s="118" t="str">
        <f t="shared" si="859"/>
        <v/>
      </c>
      <c r="CC279" s="118"/>
      <c r="CD279" s="118" t="str">
        <f t="shared" si="860"/>
        <v/>
      </c>
      <c r="CE279" s="119"/>
      <c r="CH279" s="118" t="str">
        <f t="shared" si="861"/>
        <v/>
      </c>
      <c r="CI279" s="118"/>
      <c r="CJ279" s="118" t="str">
        <f t="shared" si="862"/>
        <v/>
      </c>
      <c r="CK279" s="118"/>
      <c r="CL279" s="118" t="str">
        <f t="shared" si="863"/>
        <v/>
      </c>
      <c r="CM279" s="119"/>
      <c r="DQ279" s="134">
        <f>IF(I279&lt;&gt;"",MAX(J$1:J208)+1,"")</f>
        <v>182</v>
      </c>
    </row>
    <row r="280" spans="1:121" s="113" customFormat="1" ht="45.75" customHeight="1" x14ac:dyDescent="0.25">
      <c r="A280" s="312"/>
      <c r="B280" s="313" t="s">
        <v>72</v>
      </c>
      <c r="C280" s="352" t="str">
        <f t="shared" si="864"/>
        <v>8 - LA VISITE GUIDEE (si existante).</v>
      </c>
      <c r="D280" s="351" t="s">
        <v>754</v>
      </c>
      <c r="E280" s="313" t="s">
        <v>78</v>
      </c>
      <c r="F280" s="313">
        <f>VLOOKUP(H280,Feuil1!A$1:B$5,2,0)</f>
        <v>0.35</v>
      </c>
      <c r="G280" s="322">
        <f t="shared" si="893"/>
        <v>2</v>
      </c>
      <c r="H280" s="323" t="s">
        <v>121</v>
      </c>
      <c r="I280" s="324">
        <v>38</v>
      </c>
      <c r="J280" s="663">
        <f>IF(I280&lt;&gt;"",MAX(J$1:J279)+1,"")</f>
        <v>243</v>
      </c>
      <c r="K280" s="188" t="s">
        <v>787</v>
      </c>
      <c r="L280" s="182">
        <v>1</v>
      </c>
      <c r="M280" s="213" t="s">
        <v>0</v>
      </c>
      <c r="N280" s="668"/>
      <c r="O280" s="199" t="str">
        <f t="shared" si="871"/>
        <v/>
      </c>
      <c r="P280" s="188" t="s">
        <v>302</v>
      </c>
      <c r="Q280" s="447" t="s">
        <v>763</v>
      </c>
      <c r="R280" s="115"/>
      <c r="S280" s="145"/>
      <c r="T280" s="116">
        <f t="shared" si="895"/>
        <v>1</v>
      </c>
      <c r="U280" s="116">
        <f t="shared" si="896"/>
        <v>1</v>
      </c>
      <c r="V280" s="116">
        <f t="shared" si="897"/>
        <v>1</v>
      </c>
      <c r="W280" s="116"/>
      <c r="X280" s="116">
        <f t="shared" si="898"/>
        <v>0</v>
      </c>
      <c r="Y280" s="116"/>
      <c r="Z280" s="116">
        <f t="shared" si="899"/>
        <v>1</v>
      </c>
      <c r="AA280" s="116"/>
      <c r="AB280" s="117"/>
      <c r="AC280" s="117"/>
      <c r="AD280" s="118" t="str">
        <f t="shared" si="877"/>
        <v/>
      </c>
      <c r="AE280" s="118"/>
      <c r="AF280" s="118" t="str">
        <f t="shared" si="878"/>
        <v/>
      </c>
      <c r="AG280" s="118"/>
      <c r="AH280" s="118" t="str">
        <f t="shared" si="879"/>
        <v/>
      </c>
      <c r="AI280" s="119"/>
      <c r="AJ280" s="120"/>
      <c r="AK280" s="118"/>
      <c r="AL280" s="118">
        <f t="shared" si="880"/>
        <v>1</v>
      </c>
      <c r="AM280" s="118"/>
      <c r="AN280" s="118">
        <f t="shared" si="881"/>
        <v>0</v>
      </c>
      <c r="AO280" s="118"/>
      <c r="AP280" s="118">
        <f t="shared" si="882"/>
        <v>1</v>
      </c>
      <c r="AQ280" s="119"/>
      <c r="AR280" s="120"/>
      <c r="AS280" s="118"/>
      <c r="AT280" s="118" t="str">
        <f t="shared" si="883"/>
        <v/>
      </c>
      <c r="AU280" s="118"/>
      <c r="AV280" s="118" t="str">
        <f t="shared" si="884"/>
        <v/>
      </c>
      <c r="AW280" s="118"/>
      <c r="AX280" s="118" t="str">
        <f t="shared" si="885"/>
        <v/>
      </c>
      <c r="AY280" s="119"/>
      <c r="AZ280" s="120"/>
      <c r="BA280" s="118"/>
      <c r="BB280" s="118" t="str">
        <f t="shared" si="886"/>
        <v/>
      </c>
      <c r="BC280" s="118"/>
      <c r="BD280" s="118" t="str">
        <f t="shared" si="887"/>
        <v/>
      </c>
      <c r="BE280" s="118"/>
      <c r="BF280" s="118" t="str">
        <f t="shared" si="888"/>
        <v/>
      </c>
      <c r="BG280" s="119"/>
      <c r="BH280" s="120"/>
      <c r="BI280" s="116"/>
      <c r="BJ280" s="118" t="str">
        <f t="shared" si="889"/>
        <v/>
      </c>
      <c r="BK280" s="118"/>
      <c r="BL280" s="118" t="str">
        <f t="shared" si="890"/>
        <v/>
      </c>
      <c r="BM280" s="118"/>
      <c r="BN280" s="118" t="str">
        <f t="shared" si="891"/>
        <v/>
      </c>
      <c r="BO280" s="119"/>
      <c r="BP280" s="120"/>
      <c r="BQ280" s="116"/>
      <c r="BR280" s="118" t="str">
        <f t="shared" si="855"/>
        <v/>
      </c>
      <c r="BS280" s="118"/>
      <c r="BT280" s="118" t="str">
        <f t="shared" si="856"/>
        <v/>
      </c>
      <c r="BU280" s="118"/>
      <c r="BV280" s="118" t="str">
        <f t="shared" si="857"/>
        <v/>
      </c>
      <c r="BW280" s="119"/>
      <c r="BX280" s="120"/>
      <c r="BY280" s="121"/>
      <c r="BZ280" s="118" t="str">
        <f t="shared" si="858"/>
        <v/>
      </c>
      <c r="CA280" s="118"/>
      <c r="CB280" s="118" t="str">
        <f t="shared" si="859"/>
        <v/>
      </c>
      <c r="CC280" s="118"/>
      <c r="CD280" s="118" t="str">
        <f t="shared" si="860"/>
        <v/>
      </c>
      <c r="CE280" s="119"/>
      <c r="CH280" s="118" t="str">
        <f t="shared" si="861"/>
        <v/>
      </c>
      <c r="CI280" s="118"/>
      <c r="CJ280" s="118" t="str">
        <f t="shared" si="862"/>
        <v/>
      </c>
      <c r="CK280" s="118"/>
      <c r="CL280" s="118" t="str">
        <f t="shared" si="863"/>
        <v/>
      </c>
      <c r="CM280" s="119"/>
      <c r="DQ280" s="134">
        <f>IF(I280&lt;&gt;"",MAX(J$1:J208)+1,"")</f>
        <v>182</v>
      </c>
    </row>
    <row r="281" spans="1:121" s="113" customFormat="1" ht="30.75" customHeight="1" x14ac:dyDescent="0.25">
      <c r="A281" s="312"/>
      <c r="B281" s="313" t="s">
        <v>72</v>
      </c>
      <c r="C281" s="352" t="str">
        <f t="shared" si="864"/>
        <v>8 - LA VISITE GUIDEE (si existante).</v>
      </c>
      <c r="D281" s="351" t="s">
        <v>754</v>
      </c>
      <c r="E281" s="313" t="s">
        <v>78</v>
      </c>
      <c r="F281" s="313">
        <f>VLOOKUP(H281,Feuil1!A$1:B$5,2,0)</f>
        <v>0.35</v>
      </c>
      <c r="G281" s="322">
        <f t="shared" si="893"/>
        <v>2</v>
      </c>
      <c r="H281" s="323" t="s">
        <v>121</v>
      </c>
      <c r="I281" s="324">
        <v>38</v>
      </c>
      <c r="J281" s="663">
        <f>IF(I281&lt;&gt;"",MAX(J$1:J280)+1,"")</f>
        <v>244</v>
      </c>
      <c r="K281" s="188" t="s">
        <v>303</v>
      </c>
      <c r="L281" s="182">
        <v>3</v>
      </c>
      <c r="M281" s="213" t="s">
        <v>0</v>
      </c>
      <c r="N281" s="668"/>
      <c r="O281" s="199" t="str">
        <f t="shared" si="871"/>
        <v/>
      </c>
      <c r="P281" s="188"/>
      <c r="Q281" s="447" t="s">
        <v>763</v>
      </c>
      <c r="R281" s="115"/>
      <c r="S281" s="145"/>
      <c r="T281" s="116">
        <f t="shared" si="895"/>
        <v>3</v>
      </c>
      <c r="U281" s="116">
        <f t="shared" si="896"/>
        <v>1</v>
      </c>
      <c r="V281" s="116">
        <f t="shared" si="897"/>
        <v>3</v>
      </c>
      <c r="W281" s="116"/>
      <c r="X281" s="116">
        <f t="shared" si="898"/>
        <v>0</v>
      </c>
      <c r="Y281" s="116"/>
      <c r="Z281" s="116">
        <f t="shared" si="899"/>
        <v>3</v>
      </c>
      <c r="AA281" s="116"/>
      <c r="AB281" s="117"/>
      <c r="AC281" s="117"/>
      <c r="AD281" s="118" t="str">
        <f t="shared" si="877"/>
        <v/>
      </c>
      <c r="AE281" s="118"/>
      <c r="AF281" s="118" t="str">
        <f t="shared" si="878"/>
        <v/>
      </c>
      <c r="AG281" s="118"/>
      <c r="AH281" s="118" t="str">
        <f t="shared" si="879"/>
        <v/>
      </c>
      <c r="AI281" s="119"/>
      <c r="AJ281" s="120"/>
      <c r="AK281" s="118"/>
      <c r="AL281" s="118">
        <f t="shared" si="880"/>
        <v>3</v>
      </c>
      <c r="AM281" s="118"/>
      <c r="AN281" s="118">
        <f t="shared" si="881"/>
        <v>0</v>
      </c>
      <c r="AO281" s="118"/>
      <c r="AP281" s="118">
        <f t="shared" si="882"/>
        <v>3</v>
      </c>
      <c r="AQ281" s="119"/>
      <c r="AR281" s="120"/>
      <c r="AS281" s="118"/>
      <c r="AT281" s="118" t="str">
        <f t="shared" si="883"/>
        <v/>
      </c>
      <c r="AU281" s="118"/>
      <c r="AV281" s="118" t="str">
        <f t="shared" si="884"/>
        <v/>
      </c>
      <c r="AW281" s="118"/>
      <c r="AX281" s="118" t="str">
        <f t="shared" si="885"/>
        <v/>
      </c>
      <c r="AY281" s="119"/>
      <c r="AZ281" s="120"/>
      <c r="BA281" s="118"/>
      <c r="BB281" s="118" t="str">
        <f t="shared" si="886"/>
        <v/>
      </c>
      <c r="BC281" s="118"/>
      <c r="BD281" s="118" t="str">
        <f t="shared" si="887"/>
        <v/>
      </c>
      <c r="BE281" s="118"/>
      <c r="BF281" s="118" t="str">
        <f t="shared" si="888"/>
        <v/>
      </c>
      <c r="BG281" s="119"/>
      <c r="BH281" s="120"/>
      <c r="BI281" s="116"/>
      <c r="BJ281" s="118" t="str">
        <f t="shared" si="889"/>
        <v/>
      </c>
      <c r="BK281" s="118"/>
      <c r="BL281" s="118" t="str">
        <f t="shared" si="890"/>
        <v/>
      </c>
      <c r="BM281" s="118"/>
      <c r="BN281" s="118" t="str">
        <f t="shared" si="891"/>
        <v/>
      </c>
      <c r="BO281" s="119"/>
      <c r="BP281" s="120"/>
      <c r="BQ281" s="116"/>
      <c r="BR281" s="118" t="str">
        <f t="shared" si="855"/>
        <v/>
      </c>
      <c r="BS281" s="118"/>
      <c r="BT281" s="118" t="str">
        <f t="shared" si="856"/>
        <v/>
      </c>
      <c r="BU281" s="118"/>
      <c r="BV281" s="118" t="str">
        <f t="shared" si="857"/>
        <v/>
      </c>
      <c r="BW281" s="119"/>
      <c r="BX281" s="120"/>
      <c r="BY281" s="121"/>
      <c r="BZ281" s="118" t="str">
        <f t="shared" si="858"/>
        <v/>
      </c>
      <c r="CA281" s="118"/>
      <c r="CB281" s="118" t="str">
        <f t="shared" si="859"/>
        <v/>
      </c>
      <c r="CC281" s="118"/>
      <c r="CD281" s="118" t="str">
        <f t="shared" si="860"/>
        <v/>
      </c>
      <c r="CE281" s="119"/>
      <c r="CH281" s="118" t="str">
        <f t="shared" si="861"/>
        <v/>
      </c>
      <c r="CI281" s="118"/>
      <c r="CJ281" s="118" t="str">
        <f t="shared" si="862"/>
        <v/>
      </c>
      <c r="CK281" s="118"/>
      <c r="CL281" s="118" t="str">
        <f t="shared" si="863"/>
        <v/>
      </c>
      <c r="CM281" s="119"/>
      <c r="DQ281" s="134">
        <f>IF(I281&lt;&gt;"",MAX(J$1:J208)+1,"")</f>
        <v>182</v>
      </c>
    </row>
    <row r="282" spans="1:121" s="224" customFormat="1" ht="60.75" customHeight="1" x14ac:dyDescent="0.25">
      <c r="A282" s="312"/>
      <c r="B282" s="313" t="s">
        <v>72</v>
      </c>
      <c r="C282" s="352" t="str">
        <f t="shared" si="864"/>
        <v>8 - LA VISITE GUIDEE (si existante).</v>
      </c>
      <c r="D282" s="384" t="s">
        <v>730</v>
      </c>
      <c r="E282" s="313" t="s">
        <v>78</v>
      </c>
      <c r="F282" s="313">
        <f>VLOOKUP(H282,Feuil1!A$1:B$5,2,0)</f>
        <v>0.2</v>
      </c>
      <c r="G282" s="326">
        <f t="shared" ref="G282:G291" si="900">IF(H282="Information et Communication",1,IF(H282="Savoir-faire Savoir-être",2,IF(H282="Confort et hygiène",3,IF(H282="Qualité de la prestation",5,IF(H282="Développement Durable",4)))))</f>
        <v>5</v>
      </c>
      <c r="H282" s="327" t="s">
        <v>157</v>
      </c>
      <c r="I282" s="324">
        <v>200</v>
      </c>
      <c r="J282" s="663">
        <f>IF(I282&lt;&gt;"",MAX(J$1:J281)+1,"")</f>
        <v>245</v>
      </c>
      <c r="K282" s="428" t="s">
        <v>788</v>
      </c>
      <c r="L282" s="182">
        <v>3</v>
      </c>
      <c r="M282" s="213" t="str">
        <f>IF('RESULTAT GLOBAL'!D$32="NON","Non Mesuré","OUI")</f>
        <v>Non Mesuré</v>
      </c>
      <c r="N282" s="668" t="str">
        <f>IF('RESULTAT GLOBAL'!D$32="NON","Ce site n'est pas un lieu de préhistoire","")</f>
        <v>Ce site n'est pas un lieu de préhistoire</v>
      </c>
      <c r="O282" s="199" t="str">
        <f t="shared" ref="O282:O291" si="901">IF(ISERROR(SEARCH("Pas de NM possible",P282)),"","oui")</f>
        <v/>
      </c>
      <c r="P282" s="188" t="s">
        <v>559</v>
      </c>
      <c r="Q282" s="447" t="s">
        <v>763</v>
      </c>
      <c r="R282" s="115"/>
      <c r="S282" s="145"/>
      <c r="T282" s="116">
        <f t="shared" si="895"/>
        <v>3</v>
      </c>
      <c r="U282" s="116" t="str">
        <f t="shared" si="896"/>
        <v/>
      </c>
      <c r="V282" s="116" t="str">
        <f t="shared" si="897"/>
        <v/>
      </c>
      <c r="W282" s="116"/>
      <c r="X282" s="116">
        <f t="shared" si="898"/>
        <v>3</v>
      </c>
      <c r="Y282" s="116"/>
      <c r="Z282" s="116">
        <f t="shared" si="899"/>
        <v>0</v>
      </c>
      <c r="AA282" s="116"/>
      <c r="AB282" s="117"/>
      <c r="AC282" s="117"/>
      <c r="AD282" s="118" t="str">
        <f t="shared" si="877"/>
        <v/>
      </c>
      <c r="AE282" s="118"/>
      <c r="AF282" s="118" t="str">
        <f t="shared" si="878"/>
        <v/>
      </c>
      <c r="AG282" s="118"/>
      <c r="AH282" s="118" t="str">
        <f t="shared" si="879"/>
        <v/>
      </c>
      <c r="AI282" s="119"/>
      <c r="AJ282" s="120"/>
      <c r="AK282" s="118"/>
      <c r="AL282" s="118" t="str">
        <f t="shared" si="880"/>
        <v/>
      </c>
      <c r="AM282" s="118"/>
      <c r="AN282" s="118" t="str">
        <f t="shared" si="881"/>
        <v/>
      </c>
      <c r="AO282" s="118"/>
      <c r="AP282" s="118" t="str">
        <f t="shared" si="882"/>
        <v/>
      </c>
      <c r="AQ282" s="119"/>
      <c r="AR282" s="120"/>
      <c r="AS282" s="118"/>
      <c r="AT282" s="118" t="str">
        <f t="shared" si="883"/>
        <v/>
      </c>
      <c r="AU282" s="118"/>
      <c r="AV282" s="118" t="str">
        <f t="shared" si="884"/>
        <v/>
      </c>
      <c r="AW282" s="118"/>
      <c r="AX282" s="118" t="str">
        <f t="shared" si="885"/>
        <v/>
      </c>
      <c r="AY282" s="119"/>
      <c r="AZ282" s="120"/>
      <c r="BA282" s="118"/>
      <c r="BB282" s="118" t="str">
        <f t="shared" si="886"/>
        <v/>
      </c>
      <c r="BC282" s="118"/>
      <c r="BD282" s="118" t="str">
        <f t="shared" si="887"/>
        <v/>
      </c>
      <c r="BE282" s="118"/>
      <c r="BF282" s="118" t="str">
        <f t="shared" si="888"/>
        <v/>
      </c>
      <c r="BG282" s="119"/>
      <c r="BH282" s="120"/>
      <c r="BI282" s="116"/>
      <c r="BJ282" s="118" t="str">
        <f t="shared" si="889"/>
        <v/>
      </c>
      <c r="BK282" s="118"/>
      <c r="BL282" s="118">
        <f t="shared" si="890"/>
        <v>3</v>
      </c>
      <c r="BM282" s="118"/>
      <c r="BN282" s="118">
        <f t="shared" si="891"/>
        <v>0</v>
      </c>
      <c r="BO282" s="119"/>
      <c r="BP282" s="120"/>
      <c r="BQ282" s="116"/>
      <c r="BR282" s="118" t="str">
        <f t="shared" si="855"/>
        <v/>
      </c>
      <c r="BS282" s="118"/>
      <c r="BT282" s="118" t="str">
        <f t="shared" si="856"/>
        <v/>
      </c>
      <c r="BU282" s="118"/>
      <c r="BV282" s="118" t="str">
        <f t="shared" si="857"/>
        <v/>
      </c>
      <c r="BW282" s="119"/>
      <c r="BX282" s="120"/>
      <c r="BY282" s="121"/>
      <c r="BZ282" s="118" t="str">
        <f t="shared" si="858"/>
        <v/>
      </c>
      <c r="CA282" s="118"/>
      <c r="CB282" s="118" t="str">
        <f t="shared" si="859"/>
        <v/>
      </c>
      <c r="CC282" s="118"/>
      <c r="CD282" s="118" t="str">
        <f t="shared" si="860"/>
        <v/>
      </c>
      <c r="CE282" s="119"/>
      <c r="CF282" s="113"/>
      <c r="CG282" s="113"/>
      <c r="CH282" s="118" t="str">
        <f t="shared" si="861"/>
        <v/>
      </c>
      <c r="CI282" s="118"/>
      <c r="CJ282" s="118" t="str">
        <f t="shared" si="862"/>
        <v/>
      </c>
      <c r="CK282" s="118"/>
      <c r="CL282" s="118" t="str">
        <f t="shared" si="863"/>
        <v/>
      </c>
      <c r="CM282" s="119"/>
      <c r="CN282" s="113"/>
      <c r="DQ282" s="225" t="s">
        <v>285</v>
      </c>
    </row>
    <row r="283" spans="1:121" s="224" customFormat="1" ht="42.75" customHeight="1" x14ac:dyDescent="0.25">
      <c r="A283" s="312"/>
      <c r="B283" s="313" t="s">
        <v>72</v>
      </c>
      <c r="C283" s="352" t="str">
        <f t="shared" si="864"/>
        <v>8 - LA VISITE GUIDEE (si existante).</v>
      </c>
      <c r="D283" s="384" t="s">
        <v>730</v>
      </c>
      <c r="E283" s="313" t="s">
        <v>78</v>
      </c>
      <c r="F283" s="313">
        <f>VLOOKUP(H283,Feuil1!A$1:B$5,2,0)</f>
        <v>0.2</v>
      </c>
      <c r="G283" s="326">
        <f t="shared" si="900"/>
        <v>5</v>
      </c>
      <c r="H283" s="327" t="s">
        <v>157</v>
      </c>
      <c r="I283" s="324">
        <v>200</v>
      </c>
      <c r="J283" s="663">
        <f>IF(I283&lt;&gt;"",MAX(J$1:J282)+1,"")</f>
        <v>246</v>
      </c>
      <c r="K283" s="428" t="s">
        <v>480</v>
      </c>
      <c r="L283" s="182">
        <v>3</v>
      </c>
      <c r="M283" s="213" t="str">
        <f>IF('RESULTAT GLOBAL'!D$32="NON","Non Mesuré","OUI")</f>
        <v>Non Mesuré</v>
      </c>
      <c r="N283" s="668" t="str">
        <f>IF('RESULTAT GLOBAL'!D$32="NON","Ce site n'est pas un lieu de préhistoire","")</f>
        <v>Ce site n'est pas un lieu de préhistoire</v>
      </c>
      <c r="O283" s="199" t="str">
        <f t="shared" si="901"/>
        <v/>
      </c>
      <c r="P283" s="188" t="s">
        <v>559</v>
      </c>
      <c r="Q283" s="447" t="s">
        <v>763</v>
      </c>
      <c r="R283" s="115"/>
      <c r="S283" s="145"/>
      <c r="T283" s="116">
        <f t="shared" si="895"/>
        <v>3</v>
      </c>
      <c r="U283" s="116" t="str">
        <f t="shared" si="896"/>
        <v/>
      </c>
      <c r="V283" s="116" t="str">
        <f t="shared" si="897"/>
        <v/>
      </c>
      <c r="W283" s="116"/>
      <c r="X283" s="116">
        <f t="shared" si="898"/>
        <v>3</v>
      </c>
      <c r="Y283" s="116"/>
      <c r="Z283" s="116">
        <f t="shared" si="899"/>
        <v>0</v>
      </c>
      <c r="AA283" s="116"/>
      <c r="AB283" s="117"/>
      <c r="AC283" s="117"/>
      <c r="AD283" s="118" t="str">
        <f t="shared" si="877"/>
        <v/>
      </c>
      <c r="AE283" s="118"/>
      <c r="AF283" s="118" t="str">
        <f t="shared" si="878"/>
        <v/>
      </c>
      <c r="AG283" s="118"/>
      <c r="AH283" s="118" t="str">
        <f t="shared" si="879"/>
        <v/>
      </c>
      <c r="AI283" s="119"/>
      <c r="AJ283" s="120"/>
      <c r="AK283" s="118"/>
      <c r="AL283" s="118" t="str">
        <f t="shared" si="880"/>
        <v/>
      </c>
      <c r="AM283" s="118"/>
      <c r="AN283" s="118" t="str">
        <f t="shared" si="881"/>
        <v/>
      </c>
      <c r="AO283" s="118"/>
      <c r="AP283" s="118" t="str">
        <f t="shared" si="882"/>
        <v/>
      </c>
      <c r="AQ283" s="119"/>
      <c r="AR283" s="120"/>
      <c r="AS283" s="118"/>
      <c r="AT283" s="118" t="str">
        <f t="shared" si="883"/>
        <v/>
      </c>
      <c r="AU283" s="118"/>
      <c r="AV283" s="118" t="str">
        <f t="shared" si="884"/>
        <v/>
      </c>
      <c r="AW283" s="118"/>
      <c r="AX283" s="118" t="str">
        <f t="shared" si="885"/>
        <v/>
      </c>
      <c r="AY283" s="119"/>
      <c r="AZ283" s="120"/>
      <c r="BA283" s="118"/>
      <c r="BB283" s="118" t="str">
        <f t="shared" si="886"/>
        <v/>
      </c>
      <c r="BC283" s="118"/>
      <c r="BD283" s="118" t="str">
        <f t="shared" si="887"/>
        <v/>
      </c>
      <c r="BE283" s="118"/>
      <c r="BF283" s="118" t="str">
        <f t="shared" si="888"/>
        <v/>
      </c>
      <c r="BG283" s="119"/>
      <c r="BH283" s="120"/>
      <c r="BI283" s="116"/>
      <c r="BJ283" s="118" t="str">
        <f t="shared" si="889"/>
        <v/>
      </c>
      <c r="BK283" s="118"/>
      <c r="BL283" s="118">
        <f t="shared" si="890"/>
        <v>3</v>
      </c>
      <c r="BM283" s="118"/>
      <c r="BN283" s="118">
        <f t="shared" si="891"/>
        <v>0</v>
      </c>
      <c r="BO283" s="119"/>
      <c r="BP283" s="120"/>
      <c r="BQ283" s="116"/>
      <c r="BR283" s="118" t="str">
        <f t="shared" si="855"/>
        <v/>
      </c>
      <c r="BS283" s="118"/>
      <c r="BT283" s="118" t="str">
        <f t="shared" si="856"/>
        <v/>
      </c>
      <c r="BU283" s="118"/>
      <c r="BV283" s="118" t="str">
        <f t="shared" si="857"/>
        <v/>
      </c>
      <c r="BW283" s="119"/>
      <c r="BX283" s="120"/>
      <c r="BY283" s="121"/>
      <c r="BZ283" s="118" t="str">
        <f t="shared" si="858"/>
        <v/>
      </c>
      <c r="CA283" s="118"/>
      <c r="CB283" s="118" t="str">
        <f t="shared" si="859"/>
        <v/>
      </c>
      <c r="CC283" s="118"/>
      <c r="CD283" s="118" t="str">
        <f t="shared" si="860"/>
        <v/>
      </c>
      <c r="CE283" s="119"/>
      <c r="CF283" s="113"/>
      <c r="CG283" s="113"/>
      <c r="CH283" s="118" t="str">
        <f t="shared" si="861"/>
        <v/>
      </c>
      <c r="CI283" s="118"/>
      <c r="CJ283" s="118" t="str">
        <f t="shared" si="862"/>
        <v/>
      </c>
      <c r="CK283" s="118"/>
      <c r="CL283" s="118" t="str">
        <f t="shared" si="863"/>
        <v/>
      </c>
      <c r="CM283" s="119"/>
      <c r="CN283" s="113"/>
      <c r="DQ283" s="225" t="s">
        <v>285</v>
      </c>
    </row>
    <row r="284" spans="1:121" s="224" customFormat="1" ht="54.75" customHeight="1" x14ac:dyDescent="0.25">
      <c r="A284" s="312"/>
      <c r="B284" s="313" t="s">
        <v>72</v>
      </c>
      <c r="C284" s="352" t="str">
        <f t="shared" si="864"/>
        <v>8 - LA VISITE GUIDEE (si existante).</v>
      </c>
      <c r="D284" s="384" t="s">
        <v>730</v>
      </c>
      <c r="E284" s="313" t="s">
        <v>78</v>
      </c>
      <c r="F284" s="313">
        <f>VLOOKUP(H284,Feuil1!A$1:B$5,2,0)</f>
        <v>0.2</v>
      </c>
      <c r="G284" s="326">
        <f t="shared" si="900"/>
        <v>5</v>
      </c>
      <c r="H284" s="327" t="s">
        <v>157</v>
      </c>
      <c r="I284" s="324">
        <v>200</v>
      </c>
      <c r="J284" s="663">
        <f>IF(I284&lt;&gt;"",MAX(J$1:J283)+1,"")</f>
        <v>247</v>
      </c>
      <c r="K284" s="428" t="s">
        <v>478</v>
      </c>
      <c r="L284" s="182">
        <v>3</v>
      </c>
      <c r="M284" s="213" t="str">
        <f>IF('RESULTAT GLOBAL'!D$32="NON","Non Mesuré","OUI")</f>
        <v>Non Mesuré</v>
      </c>
      <c r="N284" s="668" t="str">
        <f>IF('RESULTAT GLOBAL'!D$32="NON","Ce site n'est pas un lieu de préhistoire","")</f>
        <v>Ce site n'est pas un lieu de préhistoire</v>
      </c>
      <c r="O284" s="199" t="str">
        <f t="shared" si="901"/>
        <v/>
      </c>
      <c r="P284" s="188" t="s">
        <v>559</v>
      </c>
      <c r="Q284" s="447" t="s">
        <v>763</v>
      </c>
      <c r="R284" s="115"/>
      <c r="S284" s="145"/>
      <c r="T284" s="116">
        <f t="shared" si="895"/>
        <v>3</v>
      </c>
      <c r="U284" s="116" t="str">
        <f t="shared" si="896"/>
        <v/>
      </c>
      <c r="V284" s="116" t="str">
        <f t="shared" si="897"/>
        <v/>
      </c>
      <c r="W284" s="116"/>
      <c r="X284" s="116">
        <f t="shared" si="898"/>
        <v>3</v>
      </c>
      <c r="Y284" s="116"/>
      <c r="Z284" s="116">
        <f t="shared" si="899"/>
        <v>0</v>
      </c>
      <c r="AA284" s="116"/>
      <c r="AB284" s="117"/>
      <c r="AC284" s="117"/>
      <c r="AD284" s="118" t="str">
        <f t="shared" si="877"/>
        <v/>
      </c>
      <c r="AE284" s="118"/>
      <c r="AF284" s="118" t="str">
        <f t="shared" si="878"/>
        <v/>
      </c>
      <c r="AG284" s="118"/>
      <c r="AH284" s="118" t="str">
        <f t="shared" si="879"/>
        <v/>
      </c>
      <c r="AI284" s="119"/>
      <c r="AJ284" s="120"/>
      <c r="AK284" s="118"/>
      <c r="AL284" s="118" t="str">
        <f t="shared" si="880"/>
        <v/>
      </c>
      <c r="AM284" s="118"/>
      <c r="AN284" s="118" t="str">
        <f t="shared" si="881"/>
        <v/>
      </c>
      <c r="AO284" s="118"/>
      <c r="AP284" s="118" t="str">
        <f t="shared" si="882"/>
        <v/>
      </c>
      <c r="AQ284" s="119"/>
      <c r="AR284" s="120"/>
      <c r="AS284" s="118"/>
      <c r="AT284" s="118" t="str">
        <f t="shared" si="883"/>
        <v/>
      </c>
      <c r="AU284" s="118"/>
      <c r="AV284" s="118" t="str">
        <f t="shared" si="884"/>
        <v/>
      </c>
      <c r="AW284" s="118"/>
      <c r="AX284" s="118" t="str">
        <f t="shared" si="885"/>
        <v/>
      </c>
      <c r="AY284" s="119"/>
      <c r="AZ284" s="120"/>
      <c r="BA284" s="118"/>
      <c r="BB284" s="118" t="str">
        <f t="shared" si="886"/>
        <v/>
      </c>
      <c r="BC284" s="118"/>
      <c r="BD284" s="118" t="str">
        <f t="shared" si="887"/>
        <v/>
      </c>
      <c r="BE284" s="118"/>
      <c r="BF284" s="118" t="str">
        <f t="shared" si="888"/>
        <v/>
      </c>
      <c r="BG284" s="119"/>
      <c r="BH284" s="120"/>
      <c r="BI284" s="116"/>
      <c r="BJ284" s="118" t="str">
        <f t="shared" si="889"/>
        <v/>
      </c>
      <c r="BK284" s="118"/>
      <c r="BL284" s="118">
        <f t="shared" si="890"/>
        <v>3</v>
      </c>
      <c r="BM284" s="118"/>
      <c r="BN284" s="118">
        <f t="shared" si="891"/>
        <v>0</v>
      </c>
      <c r="BO284" s="119"/>
      <c r="BP284" s="120"/>
      <c r="BQ284" s="116"/>
      <c r="BR284" s="118" t="str">
        <f t="shared" si="855"/>
        <v/>
      </c>
      <c r="BS284" s="118"/>
      <c r="BT284" s="118" t="str">
        <f t="shared" si="856"/>
        <v/>
      </c>
      <c r="BU284" s="118"/>
      <c r="BV284" s="118" t="str">
        <f t="shared" si="857"/>
        <v/>
      </c>
      <c r="BW284" s="119"/>
      <c r="BX284" s="120"/>
      <c r="BY284" s="121"/>
      <c r="BZ284" s="118" t="str">
        <f t="shared" si="858"/>
        <v/>
      </c>
      <c r="CA284" s="118"/>
      <c r="CB284" s="118" t="str">
        <f t="shared" si="859"/>
        <v/>
      </c>
      <c r="CC284" s="118"/>
      <c r="CD284" s="118" t="str">
        <f t="shared" si="860"/>
        <v/>
      </c>
      <c r="CE284" s="119"/>
      <c r="CF284" s="113"/>
      <c r="CG284" s="113"/>
      <c r="CH284" s="118" t="str">
        <f t="shared" si="861"/>
        <v/>
      </c>
      <c r="CI284" s="118"/>
      <c r="CJ284" s="118" t="str">
        <f t="shared" si="862"/>
        <v/>
      </c>
      <c r="CK284" s="118"/>
      <c r="CL284" s="118" t="str">
        <f t="shared" si="863"/>
        <v/>
      </c>
      <c r="CM284" s="119"/>
      <c r="CN284" s="113"/>
      <c r="DQ284" s="225" t="s">
        <v>285</v>
      </c>
    </row>
    <row r="285" spans="1:121" s="224" customFormat="1" ht="42" customHeight="1" x14ac:dyDescent="0.25">
      <c r="A285" s="312"/>
      <c r="B285" s="313" t="s">
        <v>72</v>
      </c>
      <c r="C285" s="352" t="str">
        <f t="shared" si="864"/>
        <v>8 - LA VISITE GUIDEE (si existante).</v>
      </c>
      <c r="D285" s="384" t="s">
        <v>730</v>
      </c>
      <c r="E285" s="313" t="s">
        <v>78</v>
      </c>
      <c r="F285" s="313">
        <f>VLOOKUP(H285,Feuil1!A$1:B$5,2,0)</f>
        <v>0.2</v>
      </c>
      <c r="G285" s="326">
        <f t="shared" si="900"/>
        <v>5</v>
      </c>
      <c r="H285" s="327" t="s">
        <v>157</v>
      </c>
      <c r="I285" s="324">
        <v>200</v>
      </c>
      <c r="J285" s="663">
        <f>IF(I285&lt;&gt;"",MAX(J$1:J284)+1,"")</f>
        <v>248</v>
      </c>
      <c r="K285" s="428" t="s">
        <v>286</v>
      </c>
      <c r="L285" s="182">
        <v>3</v>
      </c>
      <c r="M285" s="213" t="str">
        <f>IF('RESULTAT GLOBAL'!D$32="NON","Non Mesuré","OUI")</f>
        <v>Non Mesuré</v>
      </c>
      <c r="N285" s="668" t="str">
        <f>IF('RESULTAT GLOBAL'!D$32="NON","Ce site n'est pas un lieu de préhistoire","")</f>
        <v>Ce site n'est pas un lieu de préhistoire</v>
      </c>
      <c r="O285" s="199" t="str">
        <f t="shared" si="901"/>
        <v/>
      </c>
      <c r="P285" s="188" t="s">
        <v>559</v>
      </c>
      <c r="Q285" s="447" t="s">
        <v>763</v>
      </c>
      <c r="R285" s="115"/>
      <c r="S285" s="145"/>
      <c r="T285" s="116">
        <f t="shared" si="895"/>
        <v>3</v>
      </c>
      <c r="U285" s="116" t="str">
        <f t="shared" si="896"/>
        <v/>
      </c>
      <c r="V285" s="116" t="str">
        <f t="shared" si="897"/>
        <v/>
      </c>
      <c r="W285" s="116"/>
      <c r="X285" s="116">
        <f t="shared" si="898"/>
        <v>3</v>
      </c>
      <c r="Y285" s="116"/>
      <c r="Z285" s="116">
        <f t="shared" si="899"/>
        <v>0</v>
      </c>
      <c r="AA285" s="116"/>
      <c r="AB285" s="117"/>
      <c r="AC285" s="117"/>
      <c r="AD285" s="118" t="str">
        <f t="shared" si="877"/>
        <v/>
      </c>
      <c r="AE285" s="118"/>
      <c r="AF285" s="118" t="str">
        <f t="shared" si="878"/>
        <v/>
      </c>
      <c r="AG285" s="118"/>
      <c r="AH285" s="118" t="str">
        <f t="shared" si="879"/>
        <v/>
      </c>
      <c r="AI285" s="119"/>
      <c r="AJ285" s="120"/>
      <c r="AK285" s="118"/>
      <c r="AL285" s="118" t="str">
        <f t="shared" si="880"/>
        <v/>
      </c>
      <c r="AM285" s="118"/>
      <c r="AN285" s="118" t="str">
        <f t="shared" si="881"/>
        <v/>
      </c>
      <c r="AO285" s="118"/>
      <c r="AP285" s="118" t="str">
        <f t="shared" si="882"/>
        <v/>
      </c>
      <c r="AQ285" s="119"/>
      <c r="AR285" s="120"/>
      <c r="AS285" s="118"/>
      <c r="AT285" s="118" t="str">
        <f t="shared" si="883"/>
        <v/>
      </c>
      <c r="AU285" s="118"/>
      <c r="AV285" s="118" t="str">
        <f t="shared" si="884"/>
        <v/>
      </c>
      <c r="AW285" s="118"/>
      <c r="AX285" s="118" t="str">
        <f t="shared" si="885"/>
        <v/>
      </c>
      <c r="AY285" s="119"/>
      <c r="AZ285" s="120"/>
      <c r="BA285" s="118"/>
      <c r="BB285" s="118" t="str">
        <f t="shared" si="886"/>
        <v/>
      </c>
      <c r="BC285" s="118"/>
      <c r="BD285" s="118" t="str">
        <f t="shared" si="887"/>
        <v/>
      </c>
      <c r="BE285" s="118"/>
      <c r="BF285" s="118" t="str">
        <f t="shared" si="888"/>
        <v/>
      </c>
      <c r="BG285" s="119"/>
      <c r="BH285" s="120"/>
      <c r="BI285" s="116"/>
      <c r="BJ285" s="118" t="str">
        <f t="shared" si="889"/>
        <v/>
      </c>
      <c r="BK285" s="118"/>
      <c r="BL285" s="118">
        <f t="shared" si="890"/>
        <v>3</v>
      </c>
      <c r="BM285" s="118"/>
      <c r="BN285" s="118">
        <f t="shared" si="891"/>
        <v>0</v>
      </c>
      <c r="BO285" s="119"/>
      <c r="BP285" s="120"/>
      <c r="BQ285" s="116"/>
      <c r="BR285" s="118" t="str">
        <f t="shared" si="855"/>
        <v/>
      </c>
      <c r="BS285" s="118"/>
      <c r="BT285" s="118" t="str">
        <f t="shared" si="856"/>
        <v/>
      </c>
      <c r="BU285" s="118"/>
      <c r="BV285" s="118" t="str">
        <f t="shared" si="857"/>
        <v/>
      </c>
      <c r="BW285" s="119"/>
      <c r="BX285" s="120"/>
      <c r="BY285" s="121"/>
      <c r="BZ285" s="118" t="str">
        <f t="shared" si="858"/>
        <v/>
      </c>
      <c r="CA285" s="118"/>
      <c r="CB285" s="118" t="str">
        <f t="shared" si="859"/>
        <v/>
      </c>
      <c r="CC285" s="118"/>
      <c r="CD285" s="118" t="str">
        <f t="shared" si="860"/>
        <v/>
      </c>
      <c r="CE285" s="119"/>
      <c r="CF285" s="113"/>
      <c r="CG285" s="113"/>
      <c r="CH285" s="118" t="str">
        <f t="shared" si="861"/>
        <v/>
      </c>
      <c r="CI285" s="118"/>
      <c r="CJ285" s="118" t="str">
        <f t="shared" si="862"/>
        <v/>
      </c>
      <c r="CK285" s="118"/>
      <c r="CL285" s="118" t="str">
        <f t="shared" si="863"/>
        <v/>
      </c>
      <c r="CM285" s="119"/>
      <c r="CN285" s="113"/>
      <c r="DQ285" s="225" t="s">
        <v>285</v>
      </c>
    </row>
    <row r="286" spans="1:121" s="224" customFormat="1" ht="49.5" customHeight="1" x14ac:dyDescent="0.25">
      <c r="A286" s="312"/>
      <c r="B286" s="313" t="s">
        <v>72</v>
      </c>
      <c r="C286" s="352" t="str">
        <f t="shared" si="864"/>
        <v>8 - LA VISITE GUIDEE (si existante).</v>
      </c>
      <c r="D286" s="384" t="s">
        <v>730</v>
      </c>
      <c r="E286" s="313" t="s">
        <v>78</v>
      </c>
      <c r="F286" s="313">
        <f>VLOOKUP(H286,Feuil1!A$1:B$5,2,0)</f>
        <v>0.2</v>
      </c>
      <c r="G286" s="326">
        <f t="shared" si="900"/>
        <v>5</v>
      </c>
      <c r="H286" s="327" t="s">
        <v>157</v>
      </c>
      <c r="I286" s="324">
        <v>200</v>
      </c>
      <c r="J286" s="663">
        <f>IF(I286&lt;&gt;"",MAX(J$1:J285)+1,"")</f>
        <v>249</v>
      </c>
      <c r="K286" s="428" t="s">
        <v>287</v>
      </c>
      <c r="L286" s="182">
        <v>3</v>
      </c>
      <c r="M286" s="213" t="str">
        <f>IF('RESULTAT GLOBAL'!D$32="NON","Non Mesuré","OUI")</f>
        <v>Non Mesuré</v>
      </c>
      <c r="N286" s="668" t="str">
        <f>IF('RESULTAT GLOBAL'!D$32="NON","Ce site n'est pas un lieu de préhistoire","")</f>
        <v>Ce site n'est pas un lieu de préhistoire</v>
      </c>
      <c r="O286" s="199" t="str">
        <f t="shared" si="901"/>
        <v/>
      </c>
      <c r="P286" s="188" t="s">
        <v>559</v>
      </c>
      <c r="Q286" s="447" t="s">
        <v>763</v>
      </c>
      <c r="R286" s="115"/>
      <c r="S286" s="145"/>
      <c r="T286" s="116">
        <f t="shared" si="895"/>
        <v>3</v>
      </c>
      <c r="U286" s="116" t="str">
        <f t="shared" si="896"/>
        <v/>
      </c>
      <c r="V286" s="116" t="str">
        <f t="shared" si="897"/>
        <v/>
      </c>
      <c r="W286" s="116"/>
      <c r="X286" s="116">
        <f t="shared" si="898"/>
        <v>3</v>
      </c>
      <c r="Y286" s="116"/>
      <c r="Z286" s="116">
        <f t="shared" si="899"/>
        <v>0</v>
      </c>
      <c r="AA286" s="116"/>
      <c r="AB286" s="117"/>
      <c r="AC286" s="117"/>
      <c r="AD286" s="118" t="str">
        <f t="shared" si="877"/>
        <v/>
      </c>
      <c r="AE286" s="118"/>
      <c r="AF286" s="118" t="str">
        <f t="shared" si="878"/>
        <v/>
      </c>
      <c r="AG286" s="118"/>
      <c r="AH286" s="118" t="str">
        <f t="shared" si="879"/>
        <v/>
      </c>
      <c r="AI286" s="119"/>
      <c r="AJ286" s="120"/>
      <c r="AK286" s="118"/>
      <c r="AL286" s="118" t="str">
        <f t="shared" si="880"/>
        <v/>
      </c>
      <c r="AM286" s="118"/>
      <c r="AN286" s="118" t="str">
        <f t="shared" si="881"/>
        <v/>
      </c>
      <c r="AO286" s="118"/>
      <c r="AP286" s="118" t="str">
        <f t="shared" si="882"/>
        <v/>
      </c>
      <c r="AQ286" s="119"/>
      <c r="AR286" s="120"/>
      <c r="AS286" s="118"/>
      <c r="AT286" s="118" t="str">
        <f t="shared" si="883"/>
        <v/>
      </c>
      <c r="AU286" s="118"/>
      <c r="AV286" s="118" t="str">
        <f t="shared" si="884"/>
        <v/>
      </c>
      <c r="AW286" s="118"/>
      <c r="AX286" s="118" t="str">
        <f t="shared" si="885"/>
        <v/>
      </c>
      <c r="AY286" s="119"/>
      <c r="AZ286" s="120"/>
      <c r="BA286" s="118"/>
      <c r="BB286" s="118" t="str">
        <f t="shared" si="886"/>
        <v/>
      </c>
      <c r="BC286" s="118"/>
      <c r="BD286" s="118" t="str">
        <f t="shared" si="887"/>
        <v/>
      </c>
      <c r="BE286" s="118"/>
      <c r="BF286" s="118" t="str">
        <f t="shared" si="888"/>
        <v/>
      </c>
      <c r="BG286" s="119"/>
      <c r="BH286" s="120"/>
      <c r="BI286" s="116"/>
      <c r="BJ286" s="118" t="str">
        <f t="shared" si="889"/>
        <v/>
      </c>
      <c r="BK286" s="118"/>
      <c r="BL286" s="118">
        <f t="shared" si="890"/>
        <v>3</v>
      </c>
      <c r="BM286" s="118"/>
      <c r="BN286" s="118">
        <f t="shared" si="891"/>
        <v>0</v>
      </c>
      <c r="BO286" s="119"/>
      <c r="BP286" s="120"/>
      <c r="BQ286" s="116"/>
      <c r="BR286" s="118" t="str">
        <f t="shared" si="855"/>
        <v/>
      </c>
      <c r="BS286" s="118"/>
      <c r="BT286" s="118" t="str">
        <f t="shared" si="856"/>
        <v/>
      </c>
      <c r="BU286" s="118"/>
      <c r="BV286" s="118" t="str">
        <f t="shared" si="857"/>
        <v/>
      </c>
      <c r="BW286" s="119"/>
      <c r="BX286" s="120"/>
      <c r="BY286" s="121"/>
      <c r="BZ286" s="118" t="str">
        <f t="shared" si="858"/>
        <v/>
      </c>
      <c r="CA286" s="118"/>
      <c r="CB286" s="118" t="str">
        <f t="shared" si="859"/>
        <v/>
      </c>
      <c r="CC286" s="118"/>
      <c r="CD286" s="118" t="str">
        <f t="shared" si="860"/>
        <v/>
      </c>
      <c r="CE286" s="119"/>
      <c r="CF286" s="113"/>
      <c r="CG286" s="113"/>
      <c r="CH286" s="118" t="str">
        <f t="shared" si="861"/>
        <v/>
      </c>
      <c r="CI286" s="118"/>
      <c r="CJ286" s="118" t="str">
        <f t="shared" si="862"/>
        <v/>
      </c>
      <c r="CK286" s="118"/>
      <c r="CL286" s="118" t="str">
        <f t="shared" si="863"/>
        <v/>
      </c>
      <c r="CM286" s="119"/>
      <c r="CN286" s="113"/>
      <c r="DQ286" s="225" t="s">
        <v>285</v>
      </c>
    </row>
    <row r="287" spans="1:121" s="224" customFormat="1" ht="63.75" customHeight="1" x14ac:dyDescent="0.25">
      <c r="A287" s="312"/>
      <c r="B287" s="313" t="s">
        <v>72</v>
      </c>
      <c r="C287" s="352" t="str">
        <f t="shared" si="864"/>
        <v>8 - LA VISITE GUIDEE (si existante).</v>
      </c>
      <c r="D287" s="384" t="s">
        <v>730</v>
      </c>
      <c r="E287" s="313" t="s">
        <v>78</v>
      </c>
      <c r="F287" s="313">
        <f>VLOOKUP(H287,Feuil1!A$1:B$5,2,0)</f>
        <v>0.2</v>
      </c>
      <c r="G287" s="326">
        <f t="shared" si="900"/>
        <v>5</v>
      </c>
      <c r="H287" s="327" t="s">
        <v>157</v>
      </c>
      <c r="I287" s="324">
        <v>200</v>
      </c>
      <c r="J287" s="663">
        <f>IF(I287&lt;&gt;"",MAX(J$1:J286)+1,"")</f>
        <v>250</v>
      </c>
      <c r="K287" s="428" t="s">
        <v>288</v>
      </c>
      <c r="L287" s="182">
        <v>3</v>
      </c>
      <c r="M287" s="213" t="str">
        <f>IF('RESULTAT GLOBAL'!D$32="NON","Non Mesuré","OUI")</f>
        <v>Non Mesuré</v>
      </c>
      <c r="N287" s="668" t="str">
        <f>IF('RESULTAT GLOBAL'!D$32="NON","Ce site n'est pas un lieu de préhistoire","")</f>
        <v>Ce site n'est pas un lieu de préhistoire</v>
      </c>
      <c r="O287" s="199" t="str">
        <f t="shared" si="901"/>
        <v/>
      </c>
      <c r="P287" s="188" t="s">
        <v>559</v>
      </c>
      <c r="Q287" s="447" t="s">
        <v>763</v>
      </c>
      <c r="R287" s="115"/>
      <c r="S287" s="145"/>
      <c r="T287" s="116">
        <f t="shared" si="895"/>
        <v>3</v>
      </c>
      <c r="U287" s="116" t="str">
        <f t="shared" si="896"/>
        <v/>
      </c>
      <c r="V287" s="116" t="str">
        <f t="shared" si="897"/>
        <v/>
      </c>
      <c r="W287" s="116"/>
      <c r="X287" s="116">
        <f t="shared" si="898"/>
        <v>3</v>
      </c>
      <c r="Y287" s="116"/>
      <c r="Z287" s="116">
        <f t="shared" si="899"/>
        <v>0</v>
      </c>
      <c r="AA287" s="116"/>
      <c r="AB287" s="117"/>
      <c r="AC287" s="117"/>
      <c r="AD287" s="118" t="str">
        <f t="shared" si="877"/>
        <v/>
      </c>
      <c r="AE287" s="118"/>
      <c r="AF287" s="118" t="str">
        <f t="shared" si="878"/>
        <v/>
      </c>
      <c r="AG287" s="118"/>
      <c r="AH287" s="118" t="str">
        <f t="shared" si="879"/>
        <v/>
      </c>
      <c r="AI287" s="119"/>
      <c r="AJ287" s="120"/>
      <c r="AK287" s="118"/>
      <c r="AL287" s="118" t="str">
        <f t="shared" si="880"/>
        <v/>
      </c>
      <c r="AM287" s="118"/>
      <c r="AN287" s="118" t="str">
        <f t="shared" si="881"/>
        <v/>
      </c>
      <c r="AO287" s="118"/>
      <c r="AP287" s="118" t="str">
        <f t="shared" si="882"/>
        <v/>
      </c>
      <c r="AQ287" s="119"/>
      <c r="AR287" s="120"/>
      <c r="AS287" s="118"/>
      <c r="AT287" s="118" t="str">
        <f t="shared" si="883"/>
        <v/>
      </c>
      <c r="AU287" s="118"/>
      <c r="AV287" s="118" t="str">
        <f t="shared" si="884"/>
        <v/>
      </c>
      <c r="AW287" s="118"/>
      <c r="AX287" s="118" t="str">
        <f t="shared" si="885"/>
        <v/>
      </c>
      <c r="AY287" s="119"/>
      <c r="AZ287" s="120"/>
      <c r="BA287" s="118"/>
      <c r="BB287" s="118" t="str">
        <f t="shared" si="886"/>
        <v/>
      </c>
      <c r="BC287" s="118"/>
      <c r="BD287" s="118" t="str">
        <f t="shared" si="887"/>
        <v/>
      </c>
      <c r="BE287" s="118"/>
      <c r="BF287" s="118" t="str">
        <f t="shared" si="888"/>
        <v/>
      </c>
      <c r="BG287" s="119"/>
      <c r="BH287" s="120"/>
      <c r="BI287" s="116"/>
      <c r="BJ287" s="118" t="str">
        <f t="shared" si="889"/>
        <v/>
      </c>
      <c r="BK287" s="118"/>
      <c r="BL287" s="118">
        <f t="shared" si="890"/>
        <v>3</v>
      </c>
      <c r="BM287" s="118"/>
      <c r="BN287" s="118">
        <f t="shared" si="891"/>
        <v>0</v>
      </c>
      <c r="BO287" s="119"/>
      <c r="BP287" s="120"/>
      <c r="BQ287" s="116"/>
      <c r="BR287" s="118" t="str">
        <f t="shared" si="855"/>
        <v/>
      </c>
      <c r="BS287" s="118"/>
      <c r="BT287" s="118" t="str">
        <f t="shared" si="856"/>
        <v/>
      </c>
      <c r="BU287" s="118"/>
      <c r="BV287" s="118" t="str">
        <f t="shared" si="857"/>
        <v/>
      </c>
      <c r="BW287" s="119"/>
      <c r="BX287" s="120"/>
      <c r="BY287" s="121"/>
      <c r="BZ287" s="118" t="str">
        <f t="shared" si="858"/>
        <v/>
      </c>
      <c r="CA287" s="118"/>
      <c r="CB287" s="118" t="str">
        <f t="shared" si="859"/>
        <v/>
      </c>
      <c r="CC287" s="118"/>
      <c r="CD287" s="118" t="str">
        <f t="shared" si="860"/>
        <v/>
      </c>
      <c r="CE287" s="119"/>
      <c r="CF287" s="113"/>
      <c r="CG287" s="113"/>
      <c r="CH287" s="118" t="str">
        <f t="shared" si="861"/>
        <v/>
      </c>
      <c r="CI287" s="118"/>
      <c r="CJ287" s="118" t="str">
        <f t="shared" si="862"/>
        <v/>
      </c>
      <c r="CK287" s="118"/>
      <c r="CL287" s="118" t="str">
        <f t="shared" si="863"/>
        <v/>
      </c>
      <c r="CM287" s="119"/>
      <c r="CN287" s="113"/>
      <c r="DQ287" s="225" t="s">
        <v>285</v>
      </c>
    </row>
    <row r="288" spans="1:121" s="224" customFormat="1" ht="66.75" customHeight="1" x14ac:dyDescent="0.25">
      <c r="A288" s="312"/>
      <c r="B288" s="313" t="s">
        <v>72</v>
      </c>
      <c r="C288" s="352" t="str">
        <f t="shared" si="864"/>
        <v>8 - LA VISITE GUIDEE (si existante).</v>
      </c>
      <c r="D288" s="361" t="s">
        <v>733</v>
      </c>
      <c r="E288" s="313" t="s">
        <v>78</v>
      </c>
      <c r="F288" s="313">
        <f>VLOOKUP(H288,Feuil1!A$1:B$5,2,0)</f>
        <v>0.2</v>
      </c>
      <c r="G288" s="326">
        <f t="shared" ref="G288" si="902">IF(H288="Information et Communication",1,IF(H288="Savoir-faire Savoir-être",2,IF(H288="Confort et hygiène",3,IF(H288="Qualité de la prestation",5,IF(H288="Développement Durable",4)))))</f>
        <v>5</v>
      </c>
      <c r="H288" s="327" t="s">
        <v>157</v>
      </c>
      <c r="I288" s="324">
        <v>200</v>
      </c>
      <c r="J288" s="663">
        <f>IF(I288&lt;&gt;"",MAX(J$1:J287)+1,"")</f>
        <v>251</v>
      </c>
      <c r="K288" s="416" t="s">
        <v>801</v>
      </c>
      <c r="L288" s="182">
        <v>3</v>
      </c>
      <c r="M288" s="213" t="str">
        <f>IF('RESULTAT GLOBAL'!D$41="NON","Non Mesuré","OUI")</f>
        <v>OUI</v>
      </c>
      <c r="N288" s="668" t="str">
        <f>IF('RESULTAT GLOBAL'!D$41="NON","Ce site ne propose pas de promenade en barque","")</f>
        <v/>
      </c>
      <c r="O288" s="199"/>
      <c r="P288" s="188"/>
      <c r="Q288" s="447" t="s">
        <v>763</v>
      </c>
      <c r="R288" s="115"/>
      <c r="S288" s="145"/>
      <c r="T288" s="116">
        <f t="shared" si="895"/>
        <v>3</v>
      </c>
      <c r="U288" s="116">
        <f t="shared" si="896"/>
        <v>1</v>
      </c>
      <c r="V288" s="116">
        <f t="shared" si="897"/>
        <v>3</v>
      </c>
      <c r="W288" s="116"/>
      <c r="X288" s="116">
        <f t="shared" si="898"/>
        <v>0</v>
      </c>
      <c r="Y288" s="116"/>
      <c r="Z288" s="116">
        <f t="shared" si="899"/>
        <v>3</v>
      </c>
      <c r="AA288" s="116"/>
      <c r="AB288" s="117"/>
      <c r="AC288" s="117"/>
      <c r="AD288" s="118" t="str">
        <f t="shared" si="877"/>
        <v/>
      </c>
      <c r="AE288" s="118"/>
      <c r="AF288" s="118" t="str">
        <f t="shared" si="878"/>
        <v/>
      </c>
      <c r="AG288" s="118"/>
      <c r="AH288" s="118" t="str">
        <f t="shared" si="879"/>
        <v/>
      </c>
      <c r="AI288" s="119"/>
      <c r="AJ288" s="120"/>
      <c r="AK288" s="118"/>
      <c r="AL288" s="118" t="str">
        <f t="shared" si="880"/>
        <v/>
      </c>
      <c r="AM288" s="118"/>
      <c r="AN288" s="118" t="str">
        <f t="shared" si="881"/>
        <v/>
      </c>
      <c r="AO288" s="118"/>
      <c r="AP288" s="118" t="str">
        <f t="shared" si="882"/>
        <v/>
      </c>
      <c r="AQ288" s="119"/>
      <c r="AR288" s="120"/>
      <c r="AS288" s="118"/>
      <c r="AT288" s="118" t="str">
        <f t="shared" si="883"/>
        <v/>
      </c>
      <c r="AU288" s="118"/>
      <c r="AV288" s="118" t="str">
        <f t="shared" si="884"/>
        <v/>
      </c>
      <c r="AW288" s="118"/>
      <c r="AX288" s="118" t="str">
        <f t="shared" si="885"/>
        <v/>
      </c>
      <c r="AY288" s="119"/>
      <c r="AZ288" s="120"/>
      <c r="BA288" s="118"/>
      <c r="BB288" s="118" t="str">
        <f t="shared" si="886"/>
        <v/>
      </c>
      <c r="BC288" s="118"/>
      <c r="BD288" s="118" t="str">
        <f t="shared" si="887"/>
        <v/>
      </c>
      <c r="BE288" s="118"/>
      <c r="BF288" s="118" t="str">
        <f t="shared" si="888"/>
        <v/>
      </c>
      <c r="BG288" s="119"/>
      <c r="BH288" s="120"/>
      <c r="BI288" s="116"/>
      <c r="BJ288" s="118">
        <f t="shared" si="889"/>
        <v>3</v>
      </c>
      <c r="BK288" s="118"/>
      <c r="BL288" s="118">
        <f t="shared" si="890"/>
        <v>0</v>
      </c>
      <c r="BM288" s="118"/>
      <c r="BN288" s="118">
        <f t="shared" si="891"/>
        <v>3</v>
      </c>
      <c r="BO288" s="119"/>
      <c r="BP288" s="120"/>
      <c r="BQ288" s="116"/>
      <c r="BR288" s="118" t="str">
        <f t="shared" si="855"/>
        <v/>
      </c>
      <c r="BS288" s="118"/>
      <c r="BT288" s="118" t="str">
        <f t="shared" si="856"/>
        <v/>
      </c>
      <c r="BU288" s="118"/>
      <c r="BV288" s="118" t="str">
        <f t="shared" si="857"/>
        <v/>
      </c>
      <c r="BW288" s="119"/>
      <c r="BX288" s="120"/>
      <c r="BY288" s="121"/>
      <c r="BZ288" s="118" t="str">
        <f t="shared" si="858"/>
        <v/>
      </c>
      <c r="CA288" s="118"/>
      <c r="CB288" s="118" t="str">
        <f t="shared" si="859"/>
        <v/>
      </c>
      <c r="CC288" s="118"/>
      <c r="CD288" s="118" t="str">
        <f t="shared" si="860"/>
        <v/>
      </c>
      <c r="CE288" s="119"/>
      <c r="CF288" s="113"/>
      <c r="CG288" s="113"/>
      <c r="CH288" s="118" t="str">
        <f t="shared" si="861"/>
        <v/>
      </c>
      <c r="CI288" s="118"/>
      <c r="CJ288" s="118" t="str">
        <f t="shared" si="862"/>
        <v/>
      </c>
      <c r="CK288" s="118"/>
      <c r="CL288" s="118" t="str">
        <f t="shared" si="863"/>
        <v/>
      </c>
      <c r="CM288" s="119"/>
      <c r="CN288" s="113"/>
      <c r="DQ288" s="225"/>
    </row>
    <row r="289" spans="1:121" s="224" customFormat="1" ht="80.25" customHeight="1" x14ac:dyDescent="0.25">
      <c r="A289" s="312"/>
      <c r="B289" s="313" t="s">
        <v>72</v>
      </c>
      <c r="C289" s="352" t="str">
        <f t="shared" si="864"/>
        <v>8 - LA VISITE GUIDEE (si existante).</v>
      </c>
      <c r="D289" s="361" t="s">
        <v>733</v>
      </c>
      <c r="E289" s="313" t="s">
        <v>78</v>
      </c>
      <c r="F289" s="313">
        <f>VLOOKUP(H289,Feuil1!A$1:B$5,2,0)</f>
        <v>0.2</v>
      </c>
      <c r="G289" s="326">
        <f t="shared" ref="G289:G290" si="903">IF(H289="Information et Communication",1,IF(H289="Savoir-faire Savoir-être",2,IF(H289="Confort et hygiène",3,IF(H289="Qualité de la prestation",5,IF(H289="Développement Durable",4)))))</f>
        <v>5</v>
      </c>
      <c r="H289" s="327" t="s">
        <v>157</v>
      </c>
      <c r="I289" s="324">
        <v>200</v>
      </c>
      <c r="J289" s="663">
        <f>IF(I289&lt;&gt;"",MAX(J$1:J288)+1,"")</f>
        <v>252</v>
      </c>
      <c r="K289" s="416" t="s">
        <v>802</v>
      </c>
      <c r="L289" s="182">
        <v>3</v>
      </c>
      <c r="M289" s="213" t="str">
        <f>IF('RESULTAT GLOBAL'!D$41="NON","Non Mesuré","OUI")</f>
        <v>OUI</v>
      </c>
      <c r="N289" s="668" t="str">
        <f>IF('RESULTAT GLOBAL'!D$41="NON","Ce site ne propose pas de promenade en barque","")</f>
        <v/>
      </c>
      <c r="O289" s="199"/>
      <c r="P289" s="188"/>
      <c r="Q289" s="447" t="s">
        <v>763</v>
      </c>
      <c r="R289" s="115"/>
      <c r="S289" s="145"/>
      <c r="T289" s="116">
        <f t="shared" si="895"/>
        <v>3</v>
      </c>
      <c r="U289" s="116">
        <f t="shared" si="896"/>
        <v>1</v>
      </c>
      <c r="V289" s="116">
        <f t="shared" si="897"/>
        <v>3</v>
      </c>
      <c r="W289" s="116"/>
      <c r="X289" s="116">
        <f t="shared" si="898"/>
        <v>0</v>
      </c>
      <c r="Y289" s="116"/>
      <c r="Z289" s="116">
        <f t="shared" si="899"/>
        <v>3</v>
      </c>
      <c r="AA289" s="116"/>
      <c r="AB289" s="117"/>
      <c r="AC289" s="117"/>
      <c r="AD289" s="118" t="str">
        <f t="shared" si="877"/>
        <v/>
      </c>
      <c r="AE289" s="118"/>
      <c r="AF289" s="118" t="str">
        <f t="shared" si="878"/>
        <v/>
      </c>
      <c r="AG289" s="118"/>
      <c r="AH289" s="118" t="str">
        <f t="shared" si="879"/>
        <v/>
      </c>
      <c r="AI289" s="119"/>
      <c r="AJ289" s="120"/>
      <c r="AK289" s="118"/>
      <c r="AL289" s="118" t="str">
        <f t="shared" si="880"/>
        <v/>
      </c>
      <c r="AM289" s="118"/>
      <c r="AN289" s="118" t="str">
        <f t="shared" si="881"/>
        <v/>
      </c>
      <c r="AO289" s="118"/>
      <c r="AP289" s="118" t="str">
        <f t="shared" si="882"/>
        <v/>
      </c>
      <c r="AQ289" s="119"/>
      <c r="AR289" s="120"/>
      <c r="AS289" s="118"/>
      <c r="AT289" s="118" t="str">
        <f t="shared" si="883"/>
        <v/>
      </c>
      <c r="AU289" s="118"/>
      <c r="AV289" s="118" t="str">
        <f t="shared" si="884"/>
        <v/>
      </c>
      <c r="AW289" s="118"/>
      <c r="AX289" s="118" t="str">
        <f t="shared" si="885"/>
        <v/>
      </c>
      <c r="AY289" s="119"/>
      <c r="AZ289" s="120"/>
      <c r="BA289" s="118"/>
      <c r="BB289" s="118" t="str">
        <f t="shared" si="886"/>
        <v/>
      </c>
      <c r="BC289" s="118"/>
      <c r="BD289" s="118" t="str">
        <f t="shared" si="887"/>
        <v/>
      </c>
      <c r="BE289" s="118"/>
      <c r="BF289" s="118" t="str">
        <f t="shared" si="888"/>
        <v/>
      </c>
      <c r="BG289" s="119"/>
      <c r="BH289" s="120"/>
      <c r="BI289" s="116"/>
      <c r="BJ289" s="118">
        <f t="shared" si="889"/>
        <v>3</v>
      </c>
      <c r="BK289" s="118"/>
      <c r="BL289" s="118">
        <f t="shared" si="890"/>
        <v>0</v>
      </c>
      <c r="BM289" s="118"/>
      <c r="BN289" s="118">
        <f t="shared" si="891"/>
        <v>3</v>
      </c>
      <c r="BO289" s="119"/>
      <c r="BP289" s="120"/>
      <c r="BQ289" s="116"/>
      <c r="BR289" s="118" t="str">
        <f t="shared" si="855"/>
        <v/>
      </c>
      <c r="BS289" s="118"/>
      <c r="BT289" s="118" t="str">
        <f t="shared" si="856"/>
        <v/>
      </c>
      <c r="BU289" s="118"/>
      <c r="BV289" s="118" t="str">
        <f t="shared" si="857"/>
        <v/>
      </c>
      <c r="BW289" s="119"/>
      <c r="BX289" s="120"/>
      <c r="BY289" s="121"/>
      <c r="BZ289" s="118" t="str">
        <f t="shared" si="858"/>
        <v/>
      </c>
      <c r="CA289" s="118"/>
      <c r="CB289" s="118" t="str">
        <f t="shared" si="859"/>
        <v/>
      </c>
      <c r="CC289" s="118"/>
      <c r="CD289" s="118" t="str">
        <f t="shared" si="860"/>
        <v/>
      </c>
      <c r="CE289" s="119"/>
      <c r="CF289" s="113"/>
      <c r="CG289" s="113"/>
      <c r="CH289" s="118" t="str">
        <f t="shared" si="861"/>
        <v/>
      </c>
      <c r="CI289" s="118"/>
      <c r="CJ289" s="118" t="str">
        <f t="shared" si="862"/>
        <v/>
      </c>
      <c r="CK289" s="118"/>
      <c r="CL289" s="118" t="str">
        <f t="shared" si="863"/>
        <v/>
      </c>
      <c r="CM289" s="119"/>
      <c r="CN289" s="113"/>
      <c r="DQ289" s="225"/>
    </row>
    <row r="290" spans="1:121" s="224" customFormat="1" ht="63.75" customHeight="1" x14ac:dyDescent="0.25">
      <c r="A290" s="312"/>
      <c r="B290" s="313" t="s">
        <v>72</v>
      </c>
      <c r="C290" s="352" t="str">
        <f t="shared" si="864"/>
        <v>8 - LA VISITE GUIDEE (si existante).</v>
      </c>
      <c r="D290" s="361" t="s">
        <v>733</v>
      </c>
      <c r="E290" s="313" t="s">
        <v>78</v>
      </c>
      <c r="F290" s="313">
        <f>VLOOKUP(H290,Feuil1!A$1:B$5,2,0)</f>
        <v>0.2</v>
      </c>
      <c r="G290" s="326">
        <f t="shared" si="903"/>
        <v>5</v>
      </c>
      <c r="H290" s="327" t="s">
        <v>157</v>
      </c>
      <c r="I290" s="324">
        <v>200</v>
      </c>
      <c r="J290" s="663">
        <f>IF(I290&lt;&gt;"",MAX(J$1:J289)+1,"")</f>
        <v>253</v>
      </c>
      <c r="K290" s="416" t="s">
        <v>803</v>
      </c>
      <c r="L290" s="182">
        <v>3</v>
      </c>
      <c r="M290" s="213" t="str">
        <f>IF('RESULTAT GLOBAL'!D$41="NON","Non Mesuré","OUI")</f>
        <v>OUI</v>
      </c>
      <c r="N290" s="668" t="str">
        <f>IF('RESULTAT GLOBAL'!D$41="NON","Ce site ne propose pas de promenade en barque","")</f>
        <v/>
      </c>
      <c r="O290" s="199"/>
      <c r="P290" s="188"/>
      <c r="Q290" s="447" t="s">
        <v>763</v>
      </c>
      <c r="R290" s="115"/>
      <c r="S290" s="145"/>
      <c r="T290" s="116">
        <f t="shared" si="895"/>
        <v>3</v>
      </c>
      <c r="U290" s="116">
        <f t="shared" si="896"/>
        <v>1</v>
      </c>
      <c r="V290" s="116">
        <f t="shared" si="897"/>
        <v>3</v>
      </c>
      <c r="W290" s="116"/>
      <c r="X290" s="116">
        <f t="shared" si="898"/>
        <v>0</v>
      </c>
      <c r="Y290" s="116"/>
      <c r="Z290" s="116">
        <f t="shared" si="899"/>
        <v>3</v>
      </c>
      <c r="AA290" s="116"/>
      <c r="AB290" s="117"/>
      <c r="AC290" s="117"/>
      <c r="AD290" s="118" t="str">
        <f t="shared" si="877"/>
        <v/>
      </c>
      <c r="AE290" s="118"/>
      <c r="AF290" s="118" t="str">
        <f t="shared" si="878"/>
        <v/>
      </c>
      <c r="AG290" s="118"/>
      <c r="AH290" s="118" t="str">
        <f t="shared" si="879"/>
        <v/>
      </c>
      <c r="AI290" s="119"/>
      <c r="AJ290" s="120"/>
      <c r="AK290" s="118"/>
      <c r="AL290" s="118" t="str">
        <f t="shared" si="880"/>
        <v/>
      </c>
      <c r="AM290" s="118"/>
      <c r="AN290" s="118" t="str">
        <f t="shared" si="881"/>
        <v/>
      </c>
      <c r="AO290" s="118"/>
      <c r="AP290" s="118" t="str">
        <f t="shared" si="882"/>
        <v/>
      </c>
      <c r="AQ290" s="119"/>
      <c r="AR290" s="120"/>
      <c r="AS290" s="118"/>
      <c r="AT290" s="118" t="str">
        <f t="shared" si="883"/>
        <v/>
      </c>
      <c r="AU290" s="118"/>
      <c r="AV290" s="118" t="str">
        <f t="shared" si="884"/>
        <v/>
      </c>
      <c r="AW290" s="118"/>
      <c r="AX290" s="118" t="str">
        <f t="shared" si="885"/>
        <v/>
      </c>
      <c r="AY290" s="119"/>
      <c r="AZ290" s="120"/>
      <c r="BA290" s="118"/>
      <c r="BB290" s="118" t="str">
        <f t="shared" si="886"/>
        <v/>
      </c>
      <c r="BC290" s="118"/>
      <c r="BD290" s="118" t="str">
        <f t="shared" si="887"/>
        <v/>
      </c>
      <c r="BE290" s="118"/>
      <c r="BF290" s="118" t="str">
        <f t="shared" si="888"/>
        <v/>
      </c>
      <c r="BG290" s="119"/>
      <c r="BH290" s="120"/>
      <c r="BI290" s="116"/>
      <c r="BJ290" s="118">
        <f t="shared" si="889"/>
        <v>3</v>
      </c>
      <c r="BK290" s="118"/>
      <c r="BL290" s="118">
        <f t="shared" si="890"/>
        <v>0</v>
      </c>
      <c r="BM290" s="118"/>
      <c r="BN290" s="118">
        <f t="shared" si="891"/>
        <v>3</v>
      </c>
      <c r="BO290" s="119"/>
      <c r="BP290" s="120"/>
      <c r="BQ290" s="116"/>
      <c r="BR290" s="118" t="str">
        <f t="shared" si="855"/>
        <v/>
      </c>
      <c r="BS290" s="118"/>
      <c r="BT290" s="118" t="str">
        <f t="shared" si="856"/>
        <v/>
      </c>
      <c r="BU290" s="118"/>
      <c r="BV290" s="118" t="str">
        <f t="shared" si="857"/>
        <v/>
      </c>
      <c r="BW290" s="119"/>
      <c r="BX290" s="120"/>
      <c r="BY290" s="121"/>
      <c r="BZ290" s="118" t="str">
        <f t="shared" si="858"/>
        <v/>
      </c>
      <c r="CA290" s="118"/>
      <c r="CB290" s="118" t="str">
        <f t="shared" si="859"/>
        <v/>
      </c>
      <c r="CC290" s="118"/>
      <c r="CD290" s="118" t="str">
        <f t="shared" si="860"/>
        <v/>
      </c>
      <c r="CE290" s="119"/>
      <c r="CF290" s="113"/>
      <c r="CG290" s="113"/>
      <c r="CH290" s="118" t="str">
        <f t="shared" si="861"/>
        <v/>
      </c>
      <c r="CI290" s="118"/>
      <c r="CJ290" s="118" t="str">
        <f t="shared" si="862"/>
        <v/>
      </c>
      <c r="CK290" s="118"/>
      <c r="CL290" s="118" t="str">
        <f t="shared" si="863"/>
        <v/>
      </c>
      <c r="CM290" s="119"/>
      <c r="CN290" s="113"/>
      <c r="DQ290" s="225"/>
    </row>
    <row r="291" spans="1:121" s="232" customFormat="1" ht="53.25" customHeight="1" x14ac:dyDescent="0.25">
      <c r="A291" s="357"/>
      <c r="B291" s="349" t="s">
        <v>72</v>
      </c>
      <c r="C291" s="352" t="str">
        <f t="shared" si="864"/>
        <v>8 - LA VISITE GUIDEE (si existante).</v>
      </c>
      <c r="D291" s="359" t="s">
        <v>731</v>
      </c>
      <c r="E291" s="349" t="s">
        <v>78</v>
      </c>
      <c r="F291" s="313">
        <f>VLOOKUP(H291,Feuil1!A$1:B$5,2,0)</f>
        <v>0.35</v>
      </c>
      <c r="G291" s="317">
        <f t="shared" si="900"/>
        <v>2</v>
      </c>
      <c r="H291" s="323" t="s">
        <v>121</v>
      </c>
      <c r="I291" s="324">
        <v>200</v>
      </c>
      <c r="J291" s="663">
        <f>IF(I291&lt;&gt;"",MAX(J$1:J290)+1,"")</f>
        <v>254</v>
      </c>
      <c r="K291" s="415" t="s">
        <v>638</v>
      </c>
      <c r="L291" s="184">
        <v>3</v>
      </c>
      <c r="M291" s="214" t="str">
        <f>IF('RESULTAT GLOBAL'!D$34="NON","Non Mesuré","OUI")</f>
        <v>Non Mesuré</v>
      </c>
      <c r="N291" s="670" t="str">
        <f>IF('RESULTAT GLOBAL'!D$34="NON","Ce site n'est pas un lieu de mémoire","")</f>
        <v>Ce site n'est pas un lieu de mémoire</v>
      </c>
      <c r="O291" s="200" t="str">
        <f t="shared" si="901"/>
        <v/>
      </c>
      <c r="P291" s="189" t="s">
        <v>567</v>
      </c>
      <c r="Q291" s="448" t="s">
        <v>763</v>
      </c>
      <c r="R291" s="115"/>
      <c r="S291" s="145"/>
      <c r="T291" s="116">
        <f t="shared" si="895"/>
        <v>3</v>
      </c>
      <c r="U291" s="116" t="str">
        <f t="shared" si="896"/>
        <v/>
      </c>
      <c r="V291" s="116" t="str">
        <f t="shared" si="897"/>
        <v/>
      </c>
      <c r="W291" s="116"/>
      <c r="X291" s="116">
        <f t="shared" si="898"/>
        <v>3</v>
      </c>
      <c r="Y291" s="116"/>
      <c r="Z291" s="116">
        <f t="shared" si="899"/>
        <v>0</v>
      </c>
      <c r="AA291" s="116"/>
      <c r="AB291" s="117"/>
      <c r="AC291" s="117"/>
      <c r="AD291" s="118" t="str">
        <f t="shared" si="877"/>
        <v/>
      </c>
      <c r="AE291" s="118"/>
      <c r="AF291" s="118" t="str">
        <f t="shared" si="878"/>
        <v/>
      </c>
      <c r="AG291" s="118"/>
      <c r="AH291" s="118" t="str">
        <f t="shared" si="879"/>
        <v/>
      </c>
      <c r="AI291" s="119"/>
      <c r="AJ291" s="120"/>
      <c r="AK291" s="118"/>
      <c r="AL291" s="118" t="str">
        <f t="shared" si="880"/>
        <v/>
      </c>
      <c r="AM291" s="118"/>
      <c r="AN291" s="118">
        <f t="shared" si="881"/>
        <v>3</v>
      </c>
      <c r="AO291" s="118"/>
      <c r="AP291" s="118">
        <f t="shared" si="882"/>
        <v>0</v>
      </c>
      <c r="AQ291" s="119"/>
      <c r="AR291" s="120"/>
      <c r="AS291" s="118"/>
      <c r="AT291" s="118" t="str">
        <f t="shared" si="883"/>
        <v/>
      </c>
      <c r="AU291" s="118"/>
      <c r="AV291" s="118" t="str">
        <f t="shared" si="884"/>
        <v/>
      </c>
      <c r="AW291" s="118"/>
      <c r="AX291" s="118" t="str">
        <f t="shared" si="885"/>
        <v/>
      </c>
      <c r="AY291" s="119"/>
      <c r="AZ291" s="120"/>
      <c r="BA291" s="118"/>
      <c r="BB291" s="118" t="str">
        <f t="shared" si="886"/>
        <v/>
      </c>
      <c r="BC291" s="118"/>
      <c r="BD291" s="118" t="str">
        <f t="shared" si="887"/>
        <v/>
      </c>
      <c r="BE291" s="118"/>
      <c r="BF291" s="118" t="str">
        <f t="shared" si="888"/>
        <v/>
      </c>
      <c r="BG291" s="119"/>
      <c r="BH291" s="120"/>
      <c r="BI291" s="116"/>
      <c r="BJ291" s="118" t="str">
        <f t="shared" si="889"/>
        <v/>
      </c>
      <c r="BK291" s="118"/>
      <c r="BL291" s="118" t="str">
        <f t="shared" si="890"/>
        <v/>
      </c>
      <c r="BM291" s="118"/>
      <c r="BN291" s="118" t="str">
        <f t="shared" si="891"/>
        <v/>
      </c>
      <c r="BO291" s="119"/>
      <c r="BP291" s="120"/>
      <c r="BQ291" s="116"/>
      <c r="BR291" s="118" t="str">
        <f t="shared" si="855"/>
        <v/>
      </c>
      <c r="BS291" s="118"/>
      <c r="BT291" s="118" t="str">
        <f t="shared" si="856"/>
        <v/>
      </c>
      <c r="BU291" s="118"/>
      <c r="BV291" s="118" t="str">
        <f t="shared" si="857"/>
        <v/>
      </c>
      <c r="BW291" s="119"/>
      <c r="BX291" s="120"/>
      <c r="BY291" s="121"/>
      <c r="BZ291" s="118" t="str">
        <f t="shared" si="858"/>
        <v/>
      </c>
      <c r="CA291" s="118"/>
      <c r="CB291" s="118" t="str">
        <f t="shared" si="859"/>
        <v/>
      </c>
      <c r="CC291" s="118"/>
      <c r="CD291" s="118" t="str">
        <f t="shared" si="860"/>
        <v/>
      </c>
      <c r="CE291" s="119"/>
      <c r="CF291" s="113"/>
      <c r="CG291" s="113"/>
      <c r="CH291" s="118" t="str">
        <f t="shared" si="861"/>
        <v/>
      </c>
      <c r="CI291" s="118"/>
      <c r="CJ291" s="118" t="str">
        <f t="shared" si="862"/>
        <v/>
      </c>
      <c r="CK291" s="118"/>
      <c r="CL291" s="118" t="str">
        <f t="shared" si="863"/>
        <v/>
      </c>
      <c r="CM291" s="119"/>
      <c r="CN291" s="113"/>
      <c r="CO291" s="230"/>
      <c r="CP291" s="230"/>
      <c r="DQ291" s="233" t="s">
        <v>118</v>
      </c>
    </row>
    <row r="292" spans="1:121" s="113" customFormat="1" ht="33.75" customHeight="1" x14ac:dyDescent="0.2">
      <c r="A292" s="312"/>
      <c r="B292" s="313"/>
      <c r="C292" s="313"/>
      <c r="D292" s="313"/>
      <c r="E292" s="313"/>
      <c r="F292" s="313"/>
      <c r="G292" s="322"/>
      <c r="H292" s="318"/>
      <c r="I292" s="324"/>
      <c r="J292" s="663" t="str">
        <f>IF(I292&lt;&gt;"",MAX(J$1:J291)+1,"")</f>
        <v/>
      </c>
      <c r="K292" s="479" t="s">
        <v>679</v>
      </c>
      <c r="L292" s="480" t="s">
        <v>44</v>
      </c>
      <c r="M292" s="481" t="s">
        <v>45</v>
      </c>
      <c r="N292" s="726" t="s">
        <v>46</v>
      </c>
      <c r="O292" s="290" t="str">
        <f t="shared" si="871"/>
        <v/>
      </c>
      <c r="P292" s="483"/>
      <c r="Q292" s="482" t="s">
        <v>488</v>
      </c>
      <c r="R292" s="115"/>
      <c r="S292" s="145"/>
      <c r="T292" s="263"/>
      <c r="U292" s="116"/>
      <c r="V292" s="116"/>
      <c r="W292" s="116">
        <f>SUM(V263:V291)</f>
        <v>61</v>
      </c>
      <c r="X292" s="116"/>
      <c r="Y292" s="116">
        <f>SUM(X263:X291)</f>
        <v>21</v>
      </c>
      <c r="Z292" s="116"/>
      <c r="AA292" s="116">
        <f>SUM(Z263:Z291)</f>
        <v>61</v>
      </c>
      <c r="AB292" s="117">
        <f>W292/AA292</f>
        <v>1</v>
      </c>
      <c r="AC292" s="117"/>
      <c r="AD292" s="118"/>
      <c r="AE292" s="118"/>
      <c r="AF292" s="118"/>
      <c r="AG292" s="118"/>
      <c r="AH292" s="118"/>
      <c r="AI292" s="119"/>
      <c r="AJ292" s="120"/>
      <c r="AK292" s="118"/>
      <c r="AL292" s="118"/>
      <c r="AM292" s="118"/>
      <c r="AN292" s="118"/>
      <c r="AO292" s="118"/>
      <c r="AP292" s="118"/>
      <c r="AQ292" s="119"/>
      <c r="AR292" s="120"/>
      <c r="AS292" s="118"/>
      <c r="AT292" s="118"/>
      <c r="AU292" s="118"/>
      <c r="AV292" s="118"/>
      <c r="AW292" s="118"/>
      <c r="AX292" s="118"/>
      <c r="AY292" s="119"/>
      <c r="AZ292" s="120"/>
      <c r="BA292" s="118"/>
      <c r="BB292" s="118"/>
      <c r="BC292" s="118"/>
      <c r="BD292" s="118"/>
      <c r="BE292" s="118"/>
      <c r="BF292" s="118"/>
      <c r="BG292" s="119"/>
      <c r="BH292" s="120"/>
      <c r="BI292" s="116"/>
      <c r="BJ292" s="118"/>
      <c r="BK292" s="118"/>
      <c r="BL292" s="118"/>
      <c r="BM292" s="118"/>
      <c r="BN292" s="118"/>
      <c r="BO292" s="119"/>
      <c r="BP292" s="120"/>
      <c r="BQ292" s="116"/>
      <c r="BR292" s="118" t="str">
        <f t="shared" si="855"/>
        <v/>
      </c>
      <c r="BS292" s="118"/>
      <c r="BT292" s="118" t="str">
        <f t="shared" si="856"/>
        <v/>
      </c>
      <c r="BU292" s="118"/>
      <c r="BV292" s="118" t="str">
        <f t="shared" si="857"/>
        <v/>
      </c>
      <c r="BW292" s="119"/>
      <c r="BX292" s="120"/>
      <c r="BY292" s="121"/>
      <c r="BZ292" s="118" t="str">
        <f t="shared" si="858"/>
        <v/>
      </c>
      <c r="CA292" s="118"/>
      <c r="CB292" s="118" t="str">
        <f t="shared" si="859"/>
        <v/>
      </c>
      <c r="CC292" s="118"/>
      <c r="CD292" s="118" t="str">
        <f t="shared" si="860"/>
        <v/>
      </c>
      <c r="CE292" s="119"/>
      <c r="CH292" s="118" t="str">
        <f t="shared" si="861"/>
        <v/>
      </c>
      <c r="CI292" s="118"/>
      <c r="CJ292" s="118" t="str">
        <f t="shared" si="862"/>
        <v/>
      </c>
      <c r="CK292" s="118"/>
      <c r="CL292" s="118" t="str">
        <f t="shared" si="863"/>
        <v/>
      </c>
      <c r="CM292" s="119"/>
      <c r="DQ292" s="134" t="str">
        <f>IF(I292&lt;&gt;"",MAX(J$1:J208)+1,"")</f>
        <v/>
      </c>
    </row>
    <row r="293" spans="1:121" s="113" customFormat="1" ht="55.5" customHeight="1" x14ac:dyDescent="0.25">
      <c r="A293" s="312">
        <v>33</v>
      </c>
      <c r="B293" s="313" t="s">
        <v>72</v>
      </c>
      <c r="C293" s="352" t="str">
        <f t="shared" ref="C293:C308" si="904">$K$292</f>
        <v>9 – LA BOUTIQUE ET L'ESPACE DE VENTE (si existant)</v>
      </c>
      <c r="D293" s="351" t="s">
        <v>738</v>
      </c>
      <c r="E293" s="313" t="s">
        <v>78</v>
      </c>
      <c r="F293" s="313">
        <f>VLOOKUP(H293,Feuil1!A$1:B$5,2,0)</f>
        <v>0.25</v>
      </c>
      <c r="G293" s="322">
        <f t="shared" si="893"/>
        <v>3</v>
      </c>
      <c r="H293" s="318" t="s">
        <v>154</v>
      </c>
      <c r="I293" s="324">
        <v>50</v>
      </c>
      <c r="J293" s="663">
        <f>IF(I293&lt;&gt;"",MAX(J$1:J292)+1,"")</f>
        <v>255</v>
      </c>
      <c r="K293" s="287" t="s">
        <v>744</v>
      </c>
      <c r="L293" s="285">
        <v>3</v>
      </c>
      <c r="M293" s="286" t="str">
        <f>IF('RESULTAT GLOBAL'!I$24="NON","Non Mesuré","Très Satisfaisant")</f>
        <v>Très Satisfaisant</v>
      </c>
      <c r="N293" s="673" t="str">
        <f>IF('RESULTAT GLOBAL'!I$24="NON","Absence de boutique","")</f>
        <v/>
      </c>
      <c r="O293" s="404" t="str">
        <f t="shared" si="871"/>
        <v/>
      </c>
      <c r="P293" s="287" t="s">
        <v>304</v>
      </c>
      <c r="Q293" s="456" t="s">
        <v>763</v>
      </c>
      <c r="R293" s="115"/>
      <c r="S293" s="145"/>
      <c r="T293" s="263">
        <f t="shared" ref="T293:T296" si="905">L293</f>
        <v>3</v>
      </c>
      <c r="U293" s="116">
        <f t="shared" ref="U293:U296" si="906">IF(M293="Très Satisfaisant",1,IF(M293="Satisfaisant",0.75,IF(M293="Insatisfaisant",0.25,IF(M293="Très Insatisfaisant",0,IF(M293="Non Mesuré","",0)))))</f>
        <v>1</v>
      </c>
      <c r="V293" s="116">
        <f t="shared" ref="V293:V296" si="907">IF(M293&lt;&gt;"Non Mesuré",T293*U293,"")</f>
        <v>3</v>
      </c>
      <c r="W293" s="116"/>
      <c r="X293" s="116">
        <f t="shared" ref="X293:X296" si="908">IF(M293="Non Mesuré",T293,0)</f>
        <v>0</v>
      </c>
      <c r="Y293" s="116"/>
      <c r="Z293" s="116">
        <f t="shared" ref="Z293:Z296" si="909">T293-X293</f>
        <v>3</v>
      </c>
      <c r="AA293" s="116"/>
      <c r="AB293" s="117"/>
      <c r="AC293" s="117"/>
      <c r="AD293" s="118" t="str">
        <f t="shared" ref="AD293:AD308" si="910">IF(G293=1,V293,"")</f>
        <v/>
      </c>
      <c r="AE293" s="118"/>
      <c r="AF293" s="118" t="str">
        <f t="shared" ref="AF293:AF308" si="911">IF(G293=1,X293,"")</f>
        <v/>
      </c>
      <c r="AG293" s="118"/>
      <c r="AH293" s="118" t="str">
        <f t="shared" ref="AH293:AH308" si="912">IF(G293=1,Z293,"")</f>
        <v/>
      </c>
      <c r="AI293" s="119"/>
      <c r="AJ293" s="120"/>
      <c r="AK293" s="118"/>
      <c r="AL293" s="118" t="str">
        <f t="shared" ref="AL293:AL308" si="913">IF(G293=2,V293,"")</f>
        <v/>
      </c>
      <c r="AM293" s="118"/>
      <c r="AN293" s="118" t="str">
        <f t="shared" ref="AN293:AN308" si="914">IF(G293=2,X293,"")</f>
        <v/>
      </c>
      <c r="AO293" s="118"/>
      <c r="AP293" s="118" t="str">
        <f t="shared" ref="AP293:AP308" si="915">IF(G293=2,Z293,"")</f>
        <v/>
      </c>
      <c r="AQ293" s="119"/>
      <c r="AR293" s="120"/>
      <c r="AS293" s="118"/>
      <c r="AT293" s="118">
        <f t="shared" ref="AT293:AT308" si="916">IF(G293=3,V293,"")</f>
        <v>3</v>
      </c>
      <c r="AU293" s="118"/>
      <c r="AV293" s="118">
        <f t="shared" ref="AV293:AV308" si="917">IF(G293=3,X293,"")</f>
        <v>0</v>
      </c>
      <c r="AW293" s="118"/>
      <c r="AX293" s="118">
        <f t="shared" ref="AX293:AX308" si="918">IF(G293=3,Z293,"")</f>
        <v>3</v>
      </c>
      <c r="AY293" s="119"/>
      <c r="AZ293" s="120"/>
      <c r="BA293" s="118"/>
      <c r="BB293" s="118" t="str">
        <f t="shared" ref="BB293:BB308" si="919">IF(G293=4,V293,"")</f>
        <v/>
      </c>
      <c r="BC293" s="118"/>
      <c r="BD293" s="118" t="str">
        <f t="shared" ref="BD293:BD308" si="920">IF(G293=4,X293,"")</f>
        <v/>
      </c>
      <c r="BE293" s="118"/>
      <c r="BF293" s="118" t="str">
        <f t="shared" ref="BF293:BF308" si="921">IF(G293=4,Z293,"")</f>
        <v/>
      </c>
      <c r="BG293" s="119"/>
      <c r="BH293" s="120"/>
      <c r="BI293" s="116"/>
      <c r="BJ293" s="118" t="str">
        <f t="shared" ref="BJ293:BJ308" si="922">IF(G293=5,V293,"")</f>
        <v/>
      </c>
      <c r="BK293" s="118"/>
      <c r="BL293" s="118" t="str">
        <f t="shared" ref="BL293:BL308" si="923">IF(G293=5,X293,"")</f>
        <v/>
      </c>
      <c r="BM293" s="118"/>
      <c r="BN293" s="118" t="str">
        <f t="shared" ref="BN293:BN308" si="924">IF(G293=5,Z293,"")</f>
        <v/>
      </c>
      <c r="BO293" s="119"/>
      <c r="BP293" s="120"/>
      <c r="BQ293" s="116"/>
      <c r="BR293" s="118" t="str">
        <f t="shared" si="855"/>
        <v/>
      </c>
      <c r="BS293" s="118"/>
      <c r="BT293" s="118" t="str">
        <f t="shared" si="856"/>
        <v/>
      </c>
      <c r="BU293" s="118"/>
      <c r="BV293" s="118" t="str">
        <f t="shared" si="857"/>
        <v/>
      </c>
      <c r="BW293" s="119"/>
      <c r="BX293" s="120"/>
      <c r="BY293" s="121"/>
      <c r="BZ293" s="118" t="str">
        <f t="shared" si="858"/>
        <v/>
      </c>
      <c r="CA293" s="118"/>
      <c r="CB293" s="118" t="str">
        <f t="shared" si="859"/>
        <v/>
      </c>
      <c r="CC293" s="118"/>
      <c r="CD293" s="118" t="str">
        <f t="shared" si="860"/>
        <v/>
      </c>
      <c r="CE293" s="119"/>
      <c r="CH293" s="118">
        <f t="shared" si="861"/>
        <v>3</v>
      </c>
      <c r="CI293" s="118"/>
      <c r="CJ293" s="118">
        <f t="shared" si="862"/>
        <v>0</v>
      </c>
      <c r="CK293" s="118"/>
      <c r="CL293" s="118">
        <f t="shared" si="863"/>
        <v>3</v>
      </c>
      <c r="CM293" s="119"/>
      <c r="DQ293" s="134">
        <f>IF(I293&lt;&gt;"",MAX(J$1:J251)+1,"")</f>
        <v>218</v>
      </c>
    </row>
    <row r="294" spans="1:121" s="113" customFormat="1" ht="19.5" customHeight="1" x14ac:dyDescent="0.25">
      <c r="A294" s="312">
        <v>31</v>
      </c>
      <c r="B294" s="313" t="s">
        <v>72</v>
      </c>
      <c r="C294" s="352" t="str">
        <f t="shared" si="904"/>
        <v>9 – LA BOUTIQUE ET L'ESPACE DE VENTE (si existant)</v>
      </c>
      <c r="D294" s="351" t="s">
        <v>738</v>
      </c>
      <c r="E294" s="313" t="s">
        <v>78</v>
      </c>
      <c r="F294" s="313">
        <f>VLOOKUP(H294,Feuil1!A$1:B$5,2,0)</f>
        <v>0.25</v>
      </c>
      <c r="G294" s="322">
        <f t="shared" si="893"/>
        <v>3</v>
      </c>
      <c r="H294" s="318" t="s">
        <v>154</v>
      </c>
      <c r="I294" s="324">
        <v>51</v>
      </c>
      <c r="J294" s="663">
        <f>IF(I294&lt;&gt;"",MAX(J$1:J293)+1,"")</f>
        <v>256</v>
      </c>
      <c r="K294" s="188" t="s">
        <v>742</v>
      </c>
      <c r="L294" s="182">
        <v>3</v>
      </c>
      <c r="M294" s="213" t="str">
        <f>IF('RESULTAT GLOBAL'!I$24="NON","Non Mesuré","Très Satisfaisant")</f>
        <v>Très Satisfaisant</v>
      </c>
      <c r="N294" s="668" t="str">
        <f>IF('RESULTAT GLOBAL'!I$24="NON","Absence de boutique","")</f>
        <v/>
      </c>
      <c r="O294" s="199" t="str">
        <f t="shared" si="871"/>
        <v/>
      </c>
      <c r="P294" s="188"/>
      <c r="Q294" s="447" t="s">
        <v>763</v>
      </c>
      <c r="R294" s="115"/>
      <c r="S294" s="145"/>
      <c r="T294" s="263">
        <f t="shared" si="905"/>
        <v>3</v>
      </c>
      <c r="U294" s="116">
        <f t="shared" si="906"/>
        <v>1</v>
      </c>
      <c r="V294" s="116">
        <f t="shared" si="907"/>
        <v>3</v>
      </c>
      <c r="W294" s="116"/>
      <c r="X294" s="116">
        <f t="shared" si="908"/>
        <v>0</v>
      </c>
      <c r="Y294" s="116"/>
      <c r="Z294" s="116">
        <f t="shared" si="909"/>
        <v>3</v>
      </c>
      <c r="AA294" s="116"/>
      <c r="AB294" s="117"/>
      <c r="AC294" s="117"/>
      <c r="AD294" s="118" t="str">
        <f t="shared" si="910"/>
        <v/>
      </c>
      <c r="AE294" s="118"/>
      <c r="AF294" s="118" t="str">
        <f t="shared" si="911"/>
        <v/>
      </c>
      <c r="AG294" s="118"/>
      <c r="AH294" s="118" t="str">
        <f t="shared" si="912"/>
        <v/>
      </c>
      <c r="AI294" s="119"/>
      <c r="AJ294" s="120"/>
      <c r="AK294" s="118"/>
      <c r="AL294" s="118" t="str">
        <f t="shared" si="913"/>
        <v/>
      </c>
      <c r="AM294" s="118"/>
      <c r="AN294" s="118" t="str">
        <f t="shared" si="914"/>
        <v/>
      </c>
      <c r="AO294" s="118"/>
      <c r="AP294" s="118" t="str">
        <f t="shared" si="915"/>
        <v/>
      </c>
      <c r="AQ294" s="119"/>
      <c r="AR294" s="120"/>
      <c r="AS294" s="118"/>
      <c r="AT294" s="118">
        <f t="shared" si="916"/>
        <v>3</v>
      </c>
      <c r="AU294" s="118"/>
      <c r="AV294" s="118">
        <f t="shared" si="917"/>
        <v>0</v>
      </c>
      <c r="AW294" s="118"/>
      <c r="AX294" s="118">
        <f t="shared" si="918"/>
        <v>3</v>
      </c>
      <c r="AY294" s="119"/>
      <c r="AZ294" s="120"/>
      <c r="BA294" s="118"/>
      <c r="BB294" s="118" t="str">
        <f t="shared" si="919"/>
        <v/>
      </c>
      <c r="BC294" s="118"/>
      <c r="BD294" s="118" t="str">
        <f t="shared" si="920"/>
        <v/>
      </c>
      <c r="BE294" s="118"/>
      <c r="BF294" s="118" t="str">
        <f t="shared" si="921"/>
        <v/>
      </c>
      <c r="BG294" s="119"/>
      <c r="BH294" s="120"/>
      <c r="BI294" s="116"/>
      <c r="BJ294" s="118" t="str">
        <f t="shared" si="922"/>
        <v/>
      </c>
      <c r="BK294" s="118"/>
      <c r="BL294" s="118" t="str">
        <f t="shared" si="923"/>
        <v/>
      </c>
      <c r="BM294" s="118"/>
      <c r="BN294" s="118" t="str">
        <f t="shared" si="924"/>
        <v/>
      </c>
      <c r="BO294" s="119"/>
      <c r="BP294" s="120"/>
      <c r="BQ294" s="116"/>
      <c r="BR294" s="118">
        <f t="shared" ref="BR294:BR308" si="925">IF(A294=31,V294,"")</f>
        <v>3</v>
      </c>
      <c r="BS294" s="118"/>
      <c r="BT294" s="118">
        <f t="shared" ref="BT294:BT308" si="926">IF(A294=31,X294,"")</f>
        <v>0</v>
      </c>
      <c r="BU294" s="118"/>
      <c r="BV294" s="118">
        <f t="shared" ref="BV294:BV308" si="927">IF(A294=31,Z294,"")</f>
        <v>3</v>
      </c>
      <c r="BW294" s="119"/>
      <c r="BX294" s="120"/>
      <c r="BY294" s="121"/>
      <c r="BZ294" s="118" t="str">
        <f t="shared" ref="BZ294:BZ308" si="928">IF(A294=32,V294,"")</f>
        <v/>
      </c>
      <c r="CA294" s="118"/>
      <c r="CB294" s="118" t="str">
        <f t="shared" ref="CB294:CB308" si="929">IF(A294=32,X294,"")</f>
        <v/>
      </c>
      <c r="CC294" s="118"/>
      <c r="CD294" s="118" t="str">
        <f t="shared" ref="CD294:CD308" si="930">IF(A294=32,Z294,"")</f>
        <v/>
      </c>
      <c r="CE294" s="119"/>
      <c r="CH294" s="118" t="str">
        <f t="shared" ref="CH294:CH308" si="931">IF(A294=33,V294,"")</f>
        <v/>
      </c>
      <c r="CI294" s="118"/>
      <c r="CJ294" s="118" t="str">
        <f t="shared" ref="CJ294:CJ308" si="932">IF(A294=33,X294,"")</f>
        <v/>
      </c>
      <c r="CK294" s="118"/>
      <c r="CL294" s="118" t="str">
        <f t="shared" ref="CL294:CL308" si="933">IF(A294=33,Z294,"")</f>
        <v/>
      </c>
      <c r="CM294" s="119"/>
      <c r="DQ294" s="134">
        <f>IF(I294&lt;&gt;"",MAX(J$1:J293)+1,"")</f>
        <v>256</v>
      </c>
    </row>
    <row r="295" spans="1:121" s="113" customFormat="1" ht="19.5" customHeight="1" x14ac:dyDescent="0.25">
      <c r="A295" s="312">
        <v>32</v>
      </c>
      <c r="B295" s="313" t="s">
        <v>72</v>
      </c>
      <c r="C295" s="352" t="str">
        <f t="shared" si="904"/>
        <v>9 – LA BOUTIQUE ET L'ESPACE DE VENTE (si existant)</v>
      </c>
      <c r="D295" s="351" t="s">
        <v>738</v>
      </c>
      <c r="E295" s="313" t="s">
        <v>78</v>
      </c>
      <c r="F295" s="313">
        <f>VLOOKUP(H295,Feuil1!A$1:B$5,2,0)</f>
        <v>0.25</v>
      </c>
      <c r="G295" s="322">
        <f t="shared" si="893"/>
        <v>3</v>
      </c>
      <c r="H295" s="318" t="s">
        <v>154</v>
      </c>
      <c r="I295" s="324">
        <v>52</v>
      </c>
      <c r="J295" s="663">
        <f>IF(I295&lt;&gt;"",MAX(J$1:J294)+1,"")</f>
        <v>257</v>
      </c>
      <c r="K295" s="188" t="s">
        <v>743</v>
      </c>
      <c r="L295" s="182">
        <v>3</v>
      </c>
      <c r="M295" s="213" t="str">
        <f>IF('RESULTAT GLOBAL'!I$24="NON","Non Mesuré","Très Satisfaisant")</f>
        <v>Très Satisfaisant</v>
      </c>
      <c r="N295" s="668" t="str">
        <f>IF('RESULTAT GLOBAL'!I$24="NON","Absence de boutique","")</f>
        <v/>
      </c>
      <c r="O295" s="199" t="str">
        <f t="shared" si="871"/>
        <v/>
      </c>
      <c r="P295" s="188"/>
      <c r="Q295" s="447" t="s">
        <v>763</v>
      </c>
      <c r="R295" s="115"/>
      <c r="S295" s="145"/>
      <c r="T295" s="263">
        <f t="shared" si="905"/>
        <v>3</v>
      </c>
      <c r="U295" s="116">
        <f t="shared" si="906"/>
        <v>1</v>
      </c>
      <c r="V295" s="116">
        <f t="shared" si="907"/>
        <v>3</v>
      </c>
      <c r="W295" s="116"/>
      <c r="X295" s="116">
        <f t="shared" si="908"/>
        <v>0</v>
      </c>
      <c r="Y295" s="116"/>
      <c r="Z295" s="116">
        <f t="shared" si="909"/>
        <v>3</v>
      </c>
      <c r="AA295" s="116"/>
      <c r="AB295" s="117"/>
      <c r="AC295" s="117"/>
      <c r="AD295" s="118" t="str">
        <f t="shared" si="910"/>
        <v/>
      </c>
      <c r="AE295" s="118"/>
      <c r="AF295" s="118" t="str">
        <f t="shared" si="911"/>
        <v/>
      </c>
      <c r="AG295" s="118"/>
      <c r="AH295" s="118" t="str">
        <f t="shared" si="912"/>
        <v/>
      </c>
      <c r="AI295" s="119"/>
      <c r="AJ295" s="120"/>
      <c r="AK295" s="118"/>
      <c r="AL295" s="118" t="str">
        <f t="shared" si="913"/>
        <v/>
      </c>
      <c r="AM295" s="118"/>
      <c r="AN295" s="118" t="str">
        <f t="shared" si="914"/>
        <v/>
      </c>
      <c r="AO295" s="118"/>
      <c r="AP295" s="118" t="str">
        <f t="shared" si="915"/>
        <v/>
      </c>
      <c r="AQ295" s="119"/>
      <c r="AR295" s="120"/>
      <c r="AS295" s="118"/>
      <c r="AT295" s="118">
        <f t="shared" si="916"/>
        <v>3</v>
      </c>
      <c r="AU295" s="118"/>
      <c r="AV295" s="118">
        <f t="shared" si="917"/>
        <v>0</v>
      </c>
      <c r="AW295" s="118"/>
      <c r="AX295" s="118">
        <f t="shared" si="918"/>
        <v>3</v>
      </c>
      <c r="AY295" s="119"/>
      <c r="AZ295" s="120"/>
      <c r="BA295" s="118"/>
      <c r="BB295" s="118" t="str">
        <f t="shared" si="919"/>
        <v/>
      </c>
      <c r="BC295" s="118"/>
      <c r="BD295" s="118" t="str">
        <f t="shared" si="920"/>
        <v/>
      </c>
      <c r="BE295" s="118"/>
      <c r="BF295" s="118" t="str">
        <f t="shared" si="921"/>
        <v/>
      </c>
      <c r="BG295" s="119"/>
      <c r="BH295" s="120"/>
      <c r="BI295" s="116"/>
      <c r="BJ295" s="118" t="str">
        <f t="shared" si="922"/>
        <v/>
      </c>
      <c r="BK295" s="118"/>
      <c r="BL295" s="118" t="str">
        <f t="shared" si="923"/>
        <v/>
      </c>
      <c r="BM295" s="118"/>
      <c r="BN295" s="118" t="str">
        <f t="shared" si="924"/>
        <v/>
      </c>
      <c r="BO295" s="119"/>
      <c r="BP295" s="120"/>
      <c r="BQ295" s="116"/>
      <c r="BR295" s="118" t="str">
        <f t="shared" si="925"/>
        <v/>
      </c>
      <c r="BS295" s="118"/>
      <c r="BT295" s="118" t="str">
        <f t="shared" si="926"/>
        <v/>
      </c>
      <c r="BU295" s="118"/>
      <c r="BV295" s="118" t="str">
        <f t="shared" si="927"/>
        <v/>
      </c>
      <c r="BW295" s="119"/>
      <c r="BX295" s="120"/>
      <c r="BY295" s="121"/>
      <c r="BZ295" s="118">
        <f t="shared" si="928"/>
        <v>3</v>
      </c>
      <c r="CA295" s="118"/>
      <c r="CB295" s="118">
        <f t="shared" si="929"/>
        <v>0</v>
      </c>
      <c r="CC295" s="118"/>
      <c r="CD295" s="118">
        <f t="shared" si="930"/>
        <v>3</v>
      </c>
      <c r="CE295" s="119"/>
      <c r="CH295" s="118" t="str">
        <f t="shared" si="931"/>
        <v/>
      </c>
      <c r="CI295" s="118"/>
      <c r="CJ295" s="118" t="str">
        <f t="shared" si="932"/>
        <v/>
      </c>
      <c r="CK295" s="118"/>
      <c r="CL295" s="118" t="str">
        <f t="shared" si="933"/>
        <v/>
      </c>
      <c r="CM295" s="119"/>
      <c r="DQ295" s="134">
        <f>IF(I295&lt;&gt;"",MAX(J$1:J294)+1,"")</f>
        <v>257</v>
      </c>
    </row>
    <row r="296" spans="1:121" s="113" customFormat="1" ht="66" customHeight="1" x14ac:dyDescent="0.25">
      <c r="A296" s="312"/>
      <c r="B296" s="313" t="s">
        <v>72</v>
      </c>
      <c r="C296" s="352" t="str">
        <f t="shared" si="904"/>
        <v>9 – LA BOUTIQUE ET L'ESPACE DE VENTE (si existant)</v>
      </c>
      <c r="D296" s="351" t="s">
        <v>738</v>
      </c>
      <c r="E296" s="313" t="s">
        <v>78</v>
      </c>
      <c r="F296" s="313">
        <f>VLOOKUP(H296,Feuil1!A$1:B$5,2,0)</f>
        <v>0.2</v>
      </c>
      <c r="G296" s="322">
        <f t="shared" si="893"/>
        <v>5</v>
      </c>
      <c r="H296" s="318" t="s">
        <v>157</v>
      </c>
      <c r="I296" s="324">
        <v>50</v>
      </c>
      <c r="J296" s="663">
        <f>IF(I296&lt;&gt;"",MAX(J$1:J295)+1,"")</f>
        <v>258</v>
      </c>
      <c r="K296" s="188" t="s">
        <v>305</v>
      </c>
      <c r="L296" s="182">
        <v>3</v>
      </c>
      <c r="M296" s="213" t="str">
        <f>IF('RESULTAT GLOBAL'!I$24="NON","Non Mesuré","Très Satisfaisant")</f>
        <v>Très Satisfaisant</v>
      </c>
      <c r="N296" s="668" t="str">
        <f>IF('RESULTAT GLOBAL'!I$24="NON","Absence de boutique","")</f>
        <v/>
      </c>
      <c r="O296" s="199" t="str">
        <f t="shared" si="871"/>
        <v/>
      </c>
      <c r="P296" s="188" t="s">
        <v>306</v>
      </c>
      <c r="Q296" s="447" t="s">
        <v>763</v>
      </c>
      <c r="R296" s="115"/>
      <c r="S296" s="145"/>
      <c r="T296" s="263">
        <f t="shared" si="905"/>
        <v>3</v>
      </c>
      <c r="U296" s="116">
        <f t="shared" si="906"/>
        <v>1</v>
      </c>
      <c r="V296" s="116">
        <f t="shared" si="907"/>
        <v>3</v>
      </c>
      <c r="W296" s="116"/>
      <c r="X296" s="116">
        <f t="shared" si="908"/>
        <v>0</v>
      </c>
      <c r="Y296" s="116"/>
      <c r="Z296" s="116">
        <f t="shared" si="909"/>
        <v>3</v>
      </c>
      <c r="AA296" s="116"/>
      <c r="AB296" s="117"/>
      <c r="AC296" s="117"/>
      <c r="AD296" s="118" t="str">
        <f t="shared" si="910"/>
        <v/>
      </c>
      <c r="AE296" s="118"/>
      <c r="AF296" s="118" t="str">
        <f t="shared" si="911"/>
        <v/>
      </c>
      <c r="AG296" s="118"/>
      <c r="AH296" s="118" t="str">
        <f t="shared" si="912"/>
        <v/>
      </c>
      <c r="AI296" s="119"/>
      <c r="AJ296" s="120"/>
      <c r="AK296" s="118"/>
      <c r="AL296" s="118" t="str">
        <f t="shared" si="913"/>
        <v/>
      </c>
      <c r="AM296" s="118"/>
      <c r="AN296" s="118" t="str">
        <f t="shared" si="914"/>
        <v/>
      </c>
      <c r="AO296" s="118"/>
      <c r="AP296" s="118" t="str">
        <f t="shared" si="915"/>
        <v/>
      </c>
      <c r="AQ296" s="119"/>
      <c r="AR296" s="120"/>
      <c r="AS296" s="118"/>
      <c r="AT296" s="118" t="str">
        <f t="shared" si="916"/>
        <v/>
      </c>
      <c r="AU296" s="118"/>
      <c r="AV296" s="118" t="str">
        <f t="shared" si="917"/>
        <v/>
      </c>
      <c r="AW296" s="118"/>
      <c r="AX296" s="118" t="str">
        <f t="shared" si="918"/>
        <v/>
      </c>
      <c r="AY296" s="119"/>
      <c r="AZ296" s="120"/>
      <c r="BA296" s="118"/>
      <c r="BB296" s="118" t="str">
        <f t="shared" si="919"/>
        <v/>
      </c>
      <c r="BC296" s="118"/>
      <c r="BD296" s="118" t="str">
        <f t="shared" si="920"/>
        <v/>
      </c>
      <c r="BE296" s="118"/>
      <c r="BF296" s="118" t="str">
        <f t="shared" si="921"/>
        <v/>
      </c>
      <c r="BG296" s="119"/>
      <c r="BH296" s="120"/>
      <c r="BI296" s="116"/>
      <c r="BJ296" s="118">
        <f t="shared" si="922"/>
        <v>3</v>
      </c>
      <c r="BK296" s="118"/>
      <c r="BL296" s="118">
        <f t="shared" si="923"/>
        <v>0</v>
      </c>
      <c r="BM296" s="118"/>
      <c r="BN296" s="118">
        <f t="shared" si="924"/>
        <v>3</v>
      </c>
      <c r="BO296" s="119"/>
      <c r="BP296" s="120"/>
      <c r="BQ296" s="116"/>
      <c r="BR296" s="118" t="str">
        <f t="shared" si="925"/>
        <v/>
      </c>
      <c r="BS296" s="118"/>
      <c r="BT296" s="118" t="str">
        <f t="shared" si="926"/>
        <v/>
      </c>
      <c r="BU296" s="118"/>
      <c r="BV296" s="118" t="str">
        <f t="shared" si="927"/>
        <v/>
      </c>
      <c r="BW296" s="119"/>
      <c r="BX296" s="120"/>
      <c r="BY296" s="121"/>
      <c r="BZ296" s="118" t="str">
        <f t="shared" si="928"/>
        <v/>
      </c>
      <c r="CA296" s="118"/>
      <c r="CB296" s="118" t="str">
        <f t="shared" si="929"/>
        <v/>
      </c>
      <c r="CC296" s="118"/>
      <c r="CD296" s="118" t="str">
        <f t="shared" si="930"/>
        <v/>
      </c>
      <c r="CE296" s="119"/>
      <c r="CH296" s="118" t="str">
        <f t="shared" si="931"/>
        <v/>
      </c>
      <c r="CI296" s="118"/>
      <c r="CJ296" s="118" t="str">
        <f t="shared" si="932"/>
        <v/>
      </c>
      <c r="CK296" s="118"/>
      <c r="CL296" s="118" t="str">
        <f t="shared" si="933"/>
        <v/>
      </c>
      <c r="CM296" s="119"/>
      <c r="DQ296" s="134">
        <f>IF(I296&lt;&gt;"",MAX(J$1:J251)+1,"")</f>
        <v>218</v>
      </c>
    </row>
    <row r="297" spans="1:121" s="113" customFormat="1" ht="44.25" customHeight="1" x14ac:dyDescent="0.25">
      <c r="A297" s="312"/>
      <c r="B297" s="313" t="s">
        <v>72</v>
      </c>
      <c r="C297" s="352" t="str">
        <f t="shared" si="904"/>
        <v>9 – LA BOUTIQUE ET L'ESPACE DE VENTE (si existant)</v>
      </c>
      <c r="D297" s="351" t="s">
        <v>738</v>
      </c>
      <c r="E297" s="313" t="s">
        <v>78</v>
      </c>
      <c r="F297" s="313">
        <f>VLOOKUP(H297,Feuil1!A$1:B$5,2,0)</f>
        <v>0.2</v>
      </c>
      <c r="G297" s="322">
        <f t="shared" si="893"/>
        <v>5</v>
      </c>
      <c r="H297" s="318" t="s">
        <v>157</v>
      </c>
      <c r="I297" s="324">
        <v>51</v>
      </c>
      <c r="J297" s="663">
        <f>IF(I297&lt;&gt;"",MAX(J$1:J296)+1,"")</f>
        <v>259</v>
      </c>
      <c r="K297" s="188" t="s">
        <v>307</v>
      </c>
      <c r="L297" s="182">
        <v>1</v>
      </c>
      <c r="M297" s="213" t="str">
        <f>IF('RESULTAT GLOBAL'!I$24="NON","Non Mesuré","OUI")</f>
        <v>OUI</v>
      </c>
      <c r="N297" s="668" t="str">
        <f>IF('RESULTAT GLOBAL'!I$24="NON","Absence de boutique","")</f>
        <v/>
      </c>
      <c r="O297" s="199" t="str">
        <f t="shared" si="871"/>
        <v/>
      </c>
      <c r="P297" s="188" t="s">
        <v>308</v>
      </c>
      <c r="Q297" s="447" t="s">
        <v>763</v>
      </c>
      <c r="R297" s="115"/>
      <c r="S297" s="145"/>
      <c r="T297" s="116">
        <f t="shared" ref="T297:T308" si="934">L297</f>
        <v>1</v>
      </c>
      <c r="U297" s="116">
        <f t="shared" ref="U297:U308" si="935">IF(M297="OUI",1,IF(M297="NON",0,IF(M297="Non Mesuré","",0)))</f>
        <v>1</v>
      </c>
      <c r="V297" s="116">
        <f t="shared" ref="V297:V308" si="936">IF(M297&lt;&gt;"Non Mesuré",T297*U297,"")</f>
        <v>1</v>
      </c>
      <c r="W297" s="116"/>
      <c r="X297" s="116">
        <f t="shared" ref="X297:X308" si="937">IF(M297="Non Mesuré",T297,0)</f>
        <v>0</v>
      </c>
      <c r="Y297" s="116"/>
      <c r="Z297" s="116">
        <f t="shared" ref="Z297:Z308" si="938">T297-X297</f>
        <v>1</v>
      </c>
      <c r="AA297" s="116"/>
      <c r="AB297" s="117"/>
      <c r="AC297" s="117"/>
      <c r="AD297" s="118" t="str">
        <f t="shared" si="910"/>
        <v/>
      </c>
      <c r="AE297" s="118"/>
      <c r="AF297" s="118" t="str">
        <f t="shared" si="911"/>
        <v/>
      </c>
      <c r="AG297" s="118"/>
      <c r="AH297" s="118" t="str">
        <f t="shared" si="912"/>
        <v/>
      </c>
      <c r="AI297" s="119"/>
      <c r="AJ297" s="120"/>
      <c r="AK297" s="118"/>
      <c r="AL297" s="118" t="str">
        <f t="shared" si="913"/>
        <v/>
      </c>
      <c r="AM297" s="118"/>
      <c r="AN297" s="118" t="str">
        <f t="shared" si="914"/>
        <v/>
      </c>
      <c r="AO297" s="118"/>
      <c r="AP297" s="118" t="str">
        <f t="shared" si="915"/>
        <v/>
      </c>
      <c r="AQ297" s="119"/>
      <c r="AR297" s="120"/>
      <c r="AS297" s="118"/>
      <c r="AT297" s="118" t="str">
        <f t="shared" si="916"/>
        <v/>
      </c>
      <c r="AU297" s="118"/>
      <c r="AV297" s="118" t="str">
        <f t="shared" si="917"/>
        <v/>
      </c>
      <c r="AW297" s="118"/>
      <c r="AX297" s="118" t="str">
        <f t="shared" si="918"/>
        <v/>
      </c>
      <c r="AY297" s="119"/>
      <c r="AZ297" s="120"/>
      <c r="BA297" s="118"/>
      <c r="BB297" s="118" t="str">
        <f t="shared" si="919"/>
        <v/>
      </c>
      <c r="BC297" s="118"/>
      <c r="BD297" s="118" t="str">
        <f t="shared" si="920"/>
        <v/>
      </c>
      <c r="BE297" s="118"/>
      <c r="BF297" s="118" t="str">
        <f t="shared" si="921"/>
        <v/>
      </c>
      <c r="BG297" s="119"/>
      <c r="BH297" s="120"/>
      <c r="BI297" s="116"/>
      <c r="BJ297" s="118">
        <f t="shared" si="922"/>
        <v>1</v>
      </c>
      <c r="BK297" s="118"/>
      <c r="BL297" s="118">
        <f t="shared" si="923"/>
        <v>0</v>
      </c>
      <c r="BM297" s="118"/>
      <c r="BN297" s="118">
        <f t="shared" si="924"/>
        <v>1</v>
      </c>
      <c r="BO297" s="119"/>
      <c r="BP297" s="120"/>
      <c r="BQ297" s="116"/>
      <c r="BR297" s="118" t="str">
        <f t="shared" si="925"/>
        <v/>
      </c>
      <c r="BS297" s="118"/>
      <c r="BT297" s="118" t="str">
        <f t="shared" si="926"/>
        <v/>
      </c>
      <c r="BU297" s="118"/>
      <c r="BV297" s="118" t="str">
        <f t="shared" si="927"/>
        <v/>
      </c>
      <c r="BW297" s="119"/>
      <c r="BX297" s="120"/>
      <c r="BY297" s="121"/>
      <c r="BZ297" s="118" t="str">
        <f t="shared" si="928"/>
        <v/>
      </c>
      <c r="CA297" s="118"/>
      <c r="CB297" s="118" t="str">
        <f t="shared" si="929"/>
        <v/>
      </c>
      <c r="CC297" s="118"/>
      <c r="CD297" s="118" t="str">
        <f t="shared" si="930"/>
        <v/>
      </c>
      <c r="CE297" s="119"/>
      <c r="CH297" s="118" t="str">
        <f t="shared" si="931"/>
        <v/>
      </c>
      <c r="CI297" s="118"/>
      <c r="CJ297" s="118" t="str">
        <f t="shared" si="932"/>
        <v/>
      </c>
      <c r="CK297" s="118"/>
      <c r="CL297" s="118" t="str">
        <f t="shared" si="933"/>
        <v/>
      </c>
      <c r="CM297" s="119"/>
      <c r="DQ297" s="134">
        <f>IF(I297&lt;&gt;"",MAX(J$1:J251)+1,"")</f>
        <v>218</v>
      </c>
    </row>
    <row r="298" spans="1:121" s="113" customFormat="1" ht="36.75" customHeight="1" x14ac:dyDescent="0.25">
      <c r="A298" s="312"/>
      <c r="B298" s="313" t="s">
        <v>72</v>
      </c>
      <c r="C298" s="352" t="str">
        <f t="shared" si="904"/>
        <v>9 – LA BOUTIQUE ET L'ESPACE DE VENTE (si existant)</v>
      </c>
      <c r="D298" s="351" t="s">
        <v>738</v>
      </c>
      <c r="E298" s="313" t="s">
        <v>78</v>
      </c>
      <c r="F298" s="313">
        <f>VLOOKUP(H298,Feuil1!A$1:B$5,2,0)</f>
        <v>0.2</v>
      </c>
      <c r="G298" s="322">
        <f t="shared" si="893"/>
        <v>5</v>
      </c>
      <c r="H298" s="318" t="s">
        <v>157</v>
      </c>
      <c r="I298" s="324">
        <v>52</v>
      </c>
      <c r="J298" s="663">
        <f>IF(I298&lt;&gt;"",MAX(J$1:J297)+1,"")</f>
        <v>260</v>
      </c>
      <c r="K298" s="188" t="s">
        <v>309</v>
      </c>
      <c r="L298" s="182">
        <v>1</v>
      </c>
      <c r="M298" s="213" t="str">
        <f>IF('RESULTAT GLOBAL'!I$24="NON","Non Mesuré","OUI")</f>
        <v>OUI</v>
      </c>
      <c r="N298" s="668" t="str">
        <f>IF('RESULTAT GLOBAL'!I$24="NON","Absence de boutique","")</f>
        <v/>
      </c>
      <c r="O298" s="199" t="str">
        <f t="shared" si="871"/>
        <v/>
      </c>
      <c r="P298" s="188" t="s">
        <v>310</v>
      </c>
      <c r="Q298" s="447" t="s">
        <v>763</v>
      </c>
      <c r="R298" s="115"/>
      <c r="S298" s="145"/>
      <c r="T298" s="116">
        <f t="shared" si="934"/>
        <v>1</v>
      </c>
      <c r="U298" s="116">
        <f t="shared" si="935"/>
        <v>1</v>
      </c>
      <c r="V298" s="116">
        <f t="shared" si="936"/>
        <v>1</v>
      </c>
      <c r="W298" s="116"/>
      <c r="X298" s="116">
        <f t="shared" si="937"/>
        <v>0</v>
      </c>
      <c r="Y298" s="116"/>
      <c r="Z298" s="116">
        <f t="shared" si="938"/>
        <v>1</v>
      </c>
      <c r="AA298" s="116"/>
      <c r="AB298" s="117"/>
      <c r="AC298" s="117"/>
      <c r="AD298" s="118" t="str">
        <f t="shared" si="910"/>
        <v/>
      </c>
      <c r="AE298" s="118"/>
      <c r="AF298" s="118" t="str">
        <f t="shared" si="911"/>
        <v/>
      </c>
      <c r="AG298" s="118"/>
      <c r="AH298" s="118" t="str">
        <f t="shared" si="912"/>
        <v/>
      </c>
      <c r="AI298" s="119"/>
      <c r="AJ298" s="120"/>
      <c r="AK298" s="118"/>
      <c r="AL298" s="118" t="str">
        <f t="shared" si="913"/>
        <v/>
      </c>
      <c r="AM298" s="118"/>
      <c r="AN298" s="118" t="str">
        <f t="shared" si="914"/>
        <v/>
      </c>
      <c r="AO298" s="118"/>
      <c r="AP298" s="118" t="str">
        <f t="shared" si="915"/>
        <v/>
      </c>
      <c r="AQ298" s="119"/>
      <c r="AR298" s="120"/>
      <c r="AS298" s="118"/>
      <c r="AT298" s="118" t="str">
        <f t="shared" si="916"/>
        <v/>
      </c>
      <c r="AU298" s="118"/>
      <c r="AV298" s="118" t="str">
        <f t="shared" si="917"/>
        <v/>
      </c>
      <c r="AW298" s="118"/>
      <c r="AX298" s="118" t="str">
        <f t="shared" si="918"/>
        <v/>
      </c>
      <c r="AY298" s="119"/>
      <c r="AZ298" s="120"/>
      <c r="BA298" s="118"/>
      <c r="BB298" s="118" t="str">
        <f t="shared" si="919"/>
        <v/>
      </c>
      <c r="BC298" s="118"/>
      <c r="BD298" s="118" t="str">
        <f t="shared" si="920"/>
        <v/>
      </c>
      <c r="BE298" s="118"/>
      <c r="BF298" s="118" t="str">
        <f t="shared" si="921"/>
        <v/>
      </c>
      <c r="BG298" s="119"/>
      <c r="BH298" s="120"/>
      <c r="BI298" s="116"/>
      <c r="BJ298" s="118">
        <f t="shared" si="922"/>
        <v>1</v>
      </c>
      <c r="BK298" s="118"/>
      <c r="BL298" s="118">
        <f t="shared" si="923"/>
        <v>0</v>
      </c>
      <c r="BM298" s="118"/>
      <c r="BN298" s="118">
        <f t="shared" si="924"/>
        <v>1</v>
      </c>
      <c r="BO298" s="119"/>
      <c r="BP298" s="120"/>
      <c r="BQ298" s="116"/>
      <c r="BR298" s="118" t="str">
        <f t="shared" si="925"/>
        <v/>
      </c>
      <c r="BS298" s="118"/>
      <c r="BT298" s="118" t="str">
        <f t="shared" si="926"/>
        <v/>
      </c>
      <c r="BU298" s="118"/>
      <c r="BV298" s="118" t="str">
        <f t="shared" si="927"/>
        <v/>
      </c>
      <c r="BW298" s="119"/>
      <c r="BX298" s="120"/>
      <c r="BY298" s="121"/>
      <c r="BZ298" s="118" t="str">
        <f t="shared" si="928"/>
        <v/>
      </c>
      <c r="CA298" s="118"/>
      <c r="CB298" s="118" t="str">
        <f t="shared" si="929"/>
        <v/>
      </c>
      <c r="CC298" s="118"/>
      <c r="CD298" s="118" t="str">
        <f t="shared" si="930"/>
        <v/>
      </c>
      <c r="CE298" s="119"/>
      <c r="CH298" s="118" t="str">
        <f t="shared" si="931"/>
        <v/>
      </c>
      <c r="CI298" s="118"/>
      <c r="CJ298" s="118" t="str">
        <f t="shared" si="932"/>
        <v/>
      </c>
      <c r="CK298" s="118"/>
      <c r="CL298" s="118" t="str">
        <f t="shared" si="933"/>
        <v/>
      </c>
      <c r="CM298" s="119"/>
      <c r="DQ298" s="134">
        <f>IF(I298&lt;&gt;"",MAX(J$1:J251)+1,"")</f>
        <v>218</v>
      </c>
    </row>
    <row r="299" spans="1:121" s="113" customFormat="1" ht="18.75" customHeight="1" x14ac:dyDescent="0.25">
      <c r="A299" s="312"/>
      <c r="B299" s="313" t="s">
        <v>72</v>
      </c>
      <c r="C299" s="352" t="str">
        <f t="shared" si="904"/>
        <v>9 – LA BOUTIQUE ET L'ESPACE DE VENTE (si existant)</v>
      </c>
      <c r="D299" s="351" t="s">
        <v>738</v>
      </c>
      <c r="E299" s="313" t="s">
        <v>78</v>
      </c>
      <c r="F299" s="313">
        <f>VLOOKUP(H299,Feuil1!A$1:B$5,2,0)</f>
        <v>0.2</v>
      </c>
      <c r="G299" s="322">
        <f t="shared" si="893"/>
        <v>5</v>
      </c>
      <c r="H299" s="318" t="s">
        <v>157</v>
      </c>
      <c r="I299" s="324">
        <v>52</v>
      </c>
      <c r="J299" s="663">
        <f>IF(I299&lt;&gt;"",MAX(J$1:J298)+1,"")</f>
        <v>261</v>
      </c>
      <c r="K299" s="188" t="s">
        <v>311</v>
      </c>
      <c r="L299" s="182">
        <v>1</v>
      </c>
      <c r="M299" s="213" t="str">
        <f>IF('RESULTAT GLOBAL'!I$24="NON","Non Mesuré","OUI")</f>
        <v>OUI</v>
      </c>
      <c r="N299" s="668" t="str">
        <f>IF('RESULTAT GLOBAL'!I$24="NON","Absence de boutique","")</f>
        <v/>
      </c>
      <c r="O299" s="199" t="str">
        <f t="shared" si="871"/>
        <v/>
      </c>
      <c r="P299" s="188" t="s">
        <v>312</v>
      </c>
      <c r="Q299" s="447" t="s">
        <v>763</v>
      </c>
      <c r="R299" s="115"/>
      <c r="S299" s="145"/>
      <c r="T299" s="116">
        <f t="shared" si="934"/>
        <v>1</v>
      </c>
      <c r="U299" s="116">
        <f t="shared" si="935"/>
        <v>1</v>
      </c>
      <c r="V299" s="116">
        <f t="shared" si="936"/>
        <v>1</v>
      </c>
      <c r="W299" s="116"/>
      <c r="X299" s="116">
        <f t="shared" si="937"/>
        <v>0</v>
      </c>
      <c r="Y299" s="116"/>
      <c r="Z299" s="116">
        <f t="shared" si="938"/>
        <v>1</v>
      </c>
      <c r="AA299" s="116"/>
      <c r="AB299" s="117"/>
      <c r="AC299" s="117"/>
      <c r="AD299" s="118" t="str">
        <f t="shared" si="910"/>
        <v/>
      </c>
      <c r="AE299" s="118"/>
      <c r="AF299" s="118" t="str">
        <f t="shared" si="911"/>
        <v/>
      </c>
      <c r="AG299" s="118"/>
      <c r="AH299" s="118" t="str">
        <f t="shared" si="912"/>
        <v/>
      </c>
      <c r="AI299" s="119"/>
      <c r="AJ299" s="120"/>
      <c r="AK299" s="118"/>
      <c r="AL299" s="118" t="str">
        <f t="shared" si="913"/>
        <v/>
      </c>
      <c r="AM299" s="118"/>
      <c r="AN299" s="118" t="str">
        <f t="shared" si="914"/>
        <v/>
      </c>
      <c r="AO299" s="118"/>
      <c r="AP299" s="118" t="str">
        <f t="shared" si="915"/>
        <v/>
      </c>
      <c r="AQ299" s="119"/>
      <c r="AR299" s="120"/>
      <c r="AS299" s="118"/>
      <c r="AT299" s="118" t="str">
        <f t="shared" si="916"/>
        <v/>
      </c>
      <c r="AU299" s="118"/>
      <c r="AV299" s="118" t="str">
        <f t="shared" si="917"/>
        <v/>
      </c>
      <c r="AW299" s="118"/>
      <c r="AX299" s="118" t="str">
        <f t="shared" si="918"/>
        <v/>
      </c>
      <c r="AY299" s="119"/>
      <c r="AZ299" s="120"/>
      <c r="BA299" s="118"/>
      <c r="BB299" s="118" t="str">
        <f t="shared" si="919"/>
        <v/>
      </c>
      <c r="BC299" s="118"/>
      <c r="BD299" s="118" t="str">
        <f t="shared" si="920"/>
        <v/>
      </c>
      <c r="BE299" s="118"/>
      <c r="BF299" s="118" t="str">
        <f t="shared" si="921"/>
        <v/>
      </c>
      <c r="BG299" s="119"/>
      <c r="BH299" s="120"/>
      <c r="BI299" s="116"/>
      <c r="BJ299" s="118">
        <f t="shared" si="922"/>
        <v>1</v>
      </c>
      <c r="BK299" s="118"/>
      <c r="BL299" s="118">
        <f t="shared" si="923"/>
        <v>0</v>
      </c>
      <c r="BM299" s="118"/>
      <c r="BN299" s="118">
        <f t="shared" si="924"/>
        <v>1</v>
      </c>
      <c r="BO299" s="119"/>
      <c r="BP299" s="120"/>
      <c r="BQ299" s="116"/>
      <c r="BR299" s="118" t="str">
        <f t="shared" si="925"/>
        <v/>
      </c>
      <c r="BS299" s="118"/>
      <c r="BT299" s="118" t="str">
        <f t="shared" si="926"/>
        <v/>
      </c>
      <c r="BU299" s="118"/>
      <c r="BV299" s="118" t="str">
        <f t="shared" si="927"/>
        <v/>
      </c>
      <c r="BW299" s="119"/>
      <c r="BX299" s="120"/>
      <c r="BY299" s="121"/>
      <c r="BZ299" s="118" t="str">
        <f t="shared" si="928"/>
        <v/>
      </c>
      <c r="CA299" s="118"/>
      <c r="CB299" s="118" t="str">
        <f t="shared" si="929"/>
        <v/>
      </c>
      <c r="CC299" s="118"/>
      <c r="CD299" s="118" t="str">
        <f t="shared" si="930"/>
        <v/>
      </c>
      <c r="CE299" s="119"/>
      <c r="CH299" s="118" t="str">
        <f t="shared" si="931"/>
        <v/>
      </c>
      <c r="CI299" s="118"/>
      <c r="CJ299" s="118" t="str">
        <f t="shared" si="932"/>
        <v/>
      </c>
      <c r="CK299" s="118"/>
      <c r="CL299" s="118" t="str">
        <f t="shared" si="933"/>
        <v/>
      </c>
      <c r="CM299" s="119"/>
      <c r="DQ299" s="134">
        <f>IF(I299&lt;&gt;"",MAX(J$1:J251)+1,"")</f>
        <v>218</v>
      </c>
    </row>
    <row r="300" spans="1:121" s="113" customFormat="1" ht="52.5" customHeight="1" x14ac:dyDescent="0.25">
      <c r="A300" s="312"/>
      <c r="B300" s="313" t="s">
        <v>72</v>
      </c>
      <c r="C300" s="352" t="str">
        <f t="shared" si="904"/>
        <v>9 – LA BOUTIQUE ET L'ESPACE DE VENTE (si existant)</v>
      </c>
      <c r="D300" s="351" t="s">
        <v>738</v>
      </c>
      <c r="E300" s="313" t="s">
        <v>78</v>
      </c>
      <c r="F300" s="313">
        <f>VLOOKUP(H300,Feuil1!A$1:B$5,2,0)</f>
        <v>0.2</v>
      </c>
      <c r="G300" s="322">
        <f t="shared" si="893"/>
        <v>5</v>
      </c>
      <c r="H300" s="318" t="s">
        <v>157</v>
      </c>
      <c r="I300" s="324">
        <v>52</v>
      </c>
      <c r="J300" s="663">
        <f>IF(I300&lt;&gt;"",MAX(J$1:J299)+1,"")</f>
        <v>262</v>
      </c>
      <c r="K300" s="188" t="s">
        <v>313</v>
      </c>
      <c r="L300" s="182">
        <v>1</v>
      </c>
      <c r="M300" s="213" t="str">
        <f>IF('RESULTAT GLOBAL'!I$24="NON","Non Mesuré","OUI")</f>
        <v>OUI</v>
      </c>
      <c r="N300" s="668" t="str">
        <f>IF('RESULTAT GLOBAL'!I$24="NON","Absence de boutique","")</f>
        <v/>
      </c>
      <c r="O300" s="199" t="str">
        <f t="shared" si="871"/>
        <v/>
      </c>
      <c r="P300" s="188" t="s">
        <v>314</v>
      </c>
      <c r="Q300" s="447" t="s">
        <v>763</v>
      </c>
      <c r="R300" s="115"/>
      <c r="S300" s="145"/>
      <c r="T300" s="116">
        <f t="shared" si="934"/>
        <v>1</v>
      </c>
      <c r="U300" s="116">
        <f t="shared" si="935"/>
        <v>1</v>
      </c>
      <c r="V300" s="116">
        <f t="shared" si="936"/>
        <v>1</v>
      </c>
      <c r="W300" s="116"/>
      <c r="X300" s="116">
        <f t="shared" si="937"/>
        <v>0</v>
      </c>
      <c r="Y300" s="116"/>
      <c r="Z300" s="116">
        <f t="shared" si="938"/>
        <v>1</v>
      </c>
      <c r="AA300" s="116"/>
      <c r="AB300" s="117"/>
      <c r="AC300" s="117"/>
      <c r="AD300" s="118" t="str">
        <f t="shared" si="910"/>
        <v/>
      </c>
      <c r="AE300" s="118"/>
      <c r="AF300" s="118" t="str">
        <f t="shared" si="911"/>
        <v/>
      </c>
      <c r="AG300" s="118"/>
      <c r="AH300" s="118" t="str">
        <f t="shared" si="912"/>
        <v/>
      </c>
      <c r="AI300" s="119"/>
      <c r="AJ300" s="120"/>
      <c r="AK300" s="118"/>
      <c r="AL300" s="118" t="str">
        <f t="shared" si="913"/>
        <v/>
      </c>
      <c r="AM300" s="118"/>
      <c r="AN300" s="118" t="str">
        <f t="shared" si="914"/>
        <v/>
      </c>
      <c r="AO300" s="118"/>
      <c r="AP300" s="118" t="str">
        <f t="shared" si="915"/>
        <v/>
      </c>
      <c r="AQ300" s="119"/>
      <c r="AR300" s="120"/>
      <c r="AS300" s="118"/>
      <c r="AT300" s="118" t="str">
        <f t="shared" si="916"/>
        <v/>
      </c>
      <c r="AU300" s="118"/>
      <c r="AV300" s="118" t="str">
        <f t="shared" si="917"/>
        <v/>
      </c>
      <c r="AW300" s="118"/>
      <c r="AX300" s="118" t="str">
        <f t="shared" si="918"/>
        <v/>
      </c>
      <c r="AY300" s="119"/>
      <c r="AZ300" s="120"/>
      <c r="BA300" s="118"/>
      <c r="BB300" s="118" t="str">
        <f t="shared" si="919"/>
        <v/>
      </c>
      <c r="BC300" s="118"/>
      <c r="BD300" s="118" t="str">
        <f t="shared" si="920"/>
        <v/>
      </c>
      <c r="BE300" s="118"/>
      <c r="BF300" s="118" t="str">
        <f t="shared" si="921"/>
        <v/>
      </c>
      <c r="BG300" s="119"/>
      <c r="BH300" s="120"/>
      <c r="BI300" s="116"/>
      <c r="BJ300" s="118">
        <f t="shared" si="922"/>
        <v>1</v>
      </c>
      <c r="BK300" s="118"/>
      <c r="BL300" s="118">
        <f t="shared" si="923"/>
        <v>0</v>
      </c>
      <c r="BM300" s="118"/>
      <c r="BN300" s="118">
        <f t="shared" si="924"/>
        <v>1</v>
      </c>
      <c r="BO300" s="119"/>
      <c r="BP300" s="120"/>
      <c r="BQ300" s="116"/>
      <c r="BR300" s="118" t="str">
        <f t="shared" si="925"/>
        <v/>
      </c>
      <c r="BS300" s="118"/>
      <c r="BT300" s="118" t="str">
        <f t="shared" si="926"/>
        <v/>
      </c>
      <c r="BU300" s="118"/>
      <c r="BV300" s="118" t="str">
        <f t="shared" si="927"/>
        <v/>
      </c>
      <c r="BW300" s="119"/>
      <c r="BX300" s="120"/>
      <c r="BY300" s="121"/>
      <c r="BZ300" s="118" t="str">
        <f t="shared" si="928"/>
        <v/>
      </c>
      <c r="CA300" s="118"/>
      <c r="CB300" s="118" t="str">
        <f t="shared" si="929"/>
        <v/>
      </c>
      <c r="CC300" s="118"/>
      <c r="CD300" s="118" t="str">
        <f t="shared" si="930"/>
        <v/>
      </c>
      <c r="CE300" s="119"/>
      <c r="CH300" s="118" t="str">
        <f t="shared" si="931"/>
        <v/>
      </c>
      <c r="CI300" s="118"/>
      <c r="CJ300" s="118" t="str">
        <f t="shared" si="932"/>
        <v/>
      </c>
      <c r="CK300" s="118"/>
      <c r="CL300" s="118" t="str">
        <f t="shared" si="933"/>
        <v/>
      </c>
      <c r="CM300" s="119"/>
      <c r="DQ300" s="134">
        <f>IF(I300&lt;&gt;"",MAX(J$1:J251)+1,"")</f>
        <v>218</v>
      </c>
    </row>
    <row r="301" spans="1:121" s="113" customFormat="1" ht="48.75" customHeight="1" x14ac:dyDescent="0.25">
      <c r="A301" s="312"/>
      <c r="B301" s="632" t="s">
        <v>72</v>
      </c>
      <c r="C301" s="352" t="str">
        <f t="shared" si="904"/>
        <v>9 – LA BOUTIQUE ET L'ESPACE DE VENTE (si existant)</v>
      </c>
      <c r="D301" s="351" t="s">
        <v>738</v>
      </c>
      <c r="E301" s="313" t="s">
        <v>78</v>
      </c>
      <c r="F301" s="313">
        <f>VLOOKUP(H301,Feuil1!A$1:B$5,2,0)</f>
        <v>0.2</v>
      </c>
      <c r="G301" s="322">
        <f t="shared" si="893"/>
        <v>5</v>
      </c>
      <c r="H301" s="318" t="s">
        <v>157</v>
      </c>
      <c r="I301" s="324">
        <v>52</v>
      </c>
      <c r="J301" s="663">
        <f>IF(I301&lt;&gt;"",MAX(J$1:J300)+1,"")</f>
        <v>263</v>
      </c>
      <c r="K301" s="188" t="s">
        <v>315</v>
      </c>
      <c r="L301" s="182">
        <v>1</v>
      </c>
      <c r="M301" s="213" t="str">
        <f>IF('RESULTAT GLOBAL'!I$24="NON","Non Mesuré","OUI")</f>
        <v>OUI</v>
      </c>
      <c r="N301" s="668" t="str">
        <f>IF('RESULTAT GLOBAL'!I$24="NON","Absence de boutique","")</f>
        <v/>
      </c>
      <c r="O301" s="199" t="str">
        <f t="shared" si="871"/>
        <v/>
      </c>
      <c r="P301" s="188" t="s">
        <v>316</v>
      </c>
      <c r="Q301" s="447" t="s">
        <v>763</v>
      </c>
      <c r="R301" s="115"/>
      <c r="S301" s="145"/>
      <c r="T301" s="116">
        <f t="shared" si="934"/>
        <v>1</v>
      </c>
      <c r="U301" s="116">
        <f t="shared" si="935"/>
        <v>1</v>
      </c>
      <c r="V301" s="116">
        <f t="shared" si="936"/>
        <v>1</v>
      </c>
      <c r="W301" s="116"/>
      <c r="X301" s="116">
        <f t="shared" si="937"/>
        <v>0</v>
      </c>
      <c r="Y301" s="116"/>
      <c r="Z301" s="116">
        <f t="shared" si="938"/>
        <v>1</v>
      </c>
      <c r="AA301" s="116"/>
      <c r="AB301" s="117"/>
      <c r="AC301" s="117"/>
      <c r="AD301" s="118" t="str">
        <f t="shared" si="910"/>
        <v/>
      </c>
      <c r="AE301" s="118"/>
      <c r="AF301" s="118" t="str">
        <f t="shared" si="911"/>
        <v/>
      </c>
      <c r="AG301" s="118"/>
      <c r="AH301" s="118" t="str">
        <f t="shared" si="912"/>
        <v/>
      </c>
      <c r="AI301" s="119"/>
      <c r="AJ301" s="120"/>
      <c r="AK301" s="118"/>
      <c r="AL301" s="118" t="str">
        <f t="shared" si="913"/>
        <v/>
      </c>
      <c r="AM301" s="118"/>
      <c r="AN301" s="118" t="str">
        <f t="shared" si="914"/>
        <v/>
      </c>
      <c r="AO301" s="118"/>
      <c r="AP301" s="118" t="str">
        <f t="shared" si="915"/>
        <v/>
      </c>
      <c r="AQ301" s="119"/>
      <c r="AR301" s="120"/>
      <c r="AS301" s="118"/>
      <c r="AT301" s="118" t="str">
        <f t="shared" si="916"/>
        <v/>
      </c>
      <c r="AU301" s="118"/>
      <c r="AV301" s="118" t="str">
        <f t="shared" si="917"/>
        <v/>
      </c>
      <c r="AW301" s="118"/>
      <c r="AX301" s="118" t="str">
        <f t="shared" si="918"/>
        <v/>
      </c>
      <c r="AY301" s="119"/>
      <c r="AZ301" s="120"/>
      <c r="BA301" s="118"/>
      <c r="BB301" s="118" t="str">
        <f t="shared" si="919"/>
        <v/>
      </c>
      <c r="BC301" s="118"/>
      <c r="BD301" s="118" t="str">
        <f t="shared" si="920"/>
        <v/>
      </c>
      <c r="BE301" s="118"/>
      <c r="BF301" s="118" t="str">
        <f t="shared" si="921"/>
        <v/>
      </c>
      <c r="BG301" s="119"/>
      <c r="BH301" s="120"/>
      <c r="BI301" s="116"/>
      <c r="BJ301" s="118">
        <f t="shared" si="922"/>
        <v>1</v>
      </c>
      <c r="BK301" s="118"/>
      <c r="BL301" s="118">
        <f t="shared" si="923"/>
        <v>0</v>
      </c>
      <c r="BM301" s="118"/>
      <c r="BN301" s="118">
        <f t="shared" si="924"/>
        <v>1</v>
      </c>
      <c r="BO301" s="119"/>
      <c r="BP301" s="120"/>
      <c r="BQ301" s="116"/>
      <c r="BR301" s="118" t="str">
        <f t="shared" si="925"/>
        <v/>
      </c>
      <c r="BS301" s="118"/>
      <c r="BT301" s="118" t="str">
        <f t="shared" si="926"/>
        <v/>
      </c>
      <c r="BU301" s="118"/>
      <c r="BV301" s="118" t="str">
        <f t="shared" si="927"/>
        <v/>
      </c>
      <c r="BW301" s="119"/>
      <c r="BX301" s="120"/>
      <c r="BY301" s="121"/>
      <c r="BZ301" s="118" t="str">
        <f t="shared" si="928"/>
        <v/>
      </c>
      <c r="CA301" s="118"/>
      <c r="CB301" s="118" t="str">
        <f t="shared" si="929"/>
        <v/>
      </c>
      <c r="CC301" s="118"/>
      <c r="CD301" s="118" t="str">
        <f t="shared" si="930"/>
        <v/>
      </c>
      <c r="CE301" s="119"/>
      <c r="CH301" s="118" t="str">
        <f t="shared" si="931"/>
        <v/>
      </c>
      <c r="CI301" s="118"/>
      <c r="CJ301" s="118" t="str">
        <f t="shared" si="932"/>
        <v/>
      </c>
      <c r="CK301" s="118"/>
      <c r="CL301" s="118" t="str">
        <f t="shared" si="933"/>
        <v/>
      </c>
      <c r="CM301" s="119"/>
      <c r="DQ301" s="134">
        <f>IF(I301&lt;&gt;"",MAX(J$1:J251)+1,"")</f>
        <v>218</v>
      </c>
    </row>
    <row r="302" spans="1:121" s="113" customFormat="1" ht="41.25" customHeight="1" x14ac:dyDescent="0.25">
      <c r="A302" s="312"/>
      <c r="B302" s="313" t="s">
        <v>72</v>
      </c>
      <c r="C302" s="352" t="str">
        <f t="shared" si="904"/>
        <v>9 – LA BOUTIQUE ET L'ESPACE DE VENTE (si existant)</v>
      </c>
      <c r="D302" s="351" t="s">
        <v>738</v>
      </c>
      <c r="E302" s="313" t="s">
        <v>78</v>
      </c>
      <c r="F302" s="313">
        <f>VLOOKUP(H302,Feuil1!A$1:B$5,2,0)</f>
        <v>0.1</v>
      </c>
      <c r="G302" s="322">
        <f t="shared" si="893"/>
        <v>1</v>
      </c>
      <c r="H302" s="318" t="s">
        <v>74</v>
      </c>
      <c r="I302" s="324">
        <v>53</v>
      </c>
      <c r="J302" s="663">
        <f>IF(I302&lt;&gt;"",MAX(J$1:J301)+1,"")</f>
        <v>264</v>
      </c>
      <c r="K302" s="188" t="s">
        <v>317</v>
      </c>
      <c r="L302" s="182">
        <v>1</v>
      </c>
      <c r="M302" s="213" t="str">
        <f>IF('RESULTAT GLOBAL'!I$24="NON","Non Mesuré","OUI")</f>
        <v>OUI</v>
      </c>
      <c r="N302" s="668" t="str">
        <f>IF('RESULTAT GLOBAL'!I$24="NON","Absence de boutique","")</f>
        <v/>
      </c>
      <c r="O302" s="199" t="str">
        <f t="shared" si="871"/>
        <v/>
      </c>
      <c r="P302" s="188" t="s">
        <v>312</v>
      </c>
      <c r="Q302" s="447" t="s">
        <v>763</v>
      </c>
      <c r="R302" s="115"/>
      <c r="S302" s="145"/>
      <c r="T302" s="116">
        <f t="shared" si="934"/>
        <v>1</v>
      </c>
      <c r="U302" s="116">
        <f t="shared" si="935"/>
        <v>1</v>
      </c>
      <c r="V302" s="116">
        <f t="shared" si="936"/>
        <v>1</v>
      </c>
      <c r="W302" s="116"/>
      <c r="X302" s="116">
        <f t="shared" si="937"/>
        <v>0</v>
      </c>
      <c r="Y302" s="116"/>
      <c r="Z302" s="116">
        <f t="shared" si="938"/>
        <v>1</v>
      </c>
      <c r="AA302" s="116"/>
      <c r="AB302" s="117"/>
      <c r="AC302" s="117"/>
      <c r="AD302" s="118">
        <f t="shared" si="910"/>
        <v>1</v>
      </c>
      <c r="AE302" s="118"/>
      <c r="AF302" s="118">
        <f t="shared" si="911"/>
        <v>0</v>
      </c>
      <c r="AG302" s="118"/>
      <c r="AH302" s="118">
        <f t="shared" si="912"/>
        <v>1</v>
      </c>
      <c r="AI302" s="119"/>
      <c r="AJ302" s="120"/>
      <c r="AK302" s="118"/>
      <c r="AL302" s="118" t="str">
        <f t="shared" si="913"/>
        <v/>
      </c>
      <c r="AM302" s="118"/>
      <c r="AN302" s="118" t="str">
        <f t="shared" si="914"/>
        <v/>
      </c>
      <c r="AO302" s="118"/>
      <c r="AP302" s="118" t="str">
        <f t="shared" si="915"/>
        <v/>
      </c>
      <c r="AQ302" s="119"/>
      <c r="AR302" s="120"/>
      <c r="AS302" s="118"/>
      <c r="AT302" s="118" t="str">
        <f t="shared" si="916"/>
        <v/>
      </c>
      <c r="AU302" s="118"/>
      <c r="AV302" s="118" t="str">
        <f t="shared" si="917"/>
        <v/>
      </c>
      <c r="AW302" s="118"/>
      <c r="AX302" s="118" t="str">
        <f t="shared" si="918"/>
        <v/>
      </c>
      <c r="AY302" s="119"/>
      <c r="AZ302" s="120"/>
      <c r="BA302" s="118"/>
      <c r="BB302" s="118" t="str">
        <f t="shared" si="919"/>
        <v/>
      </c>
      <c r="BC302" s="118"/>
      <c r="BD302" s="118" t="str">
        <f t="shared" si="920"/>
        <v/>
      </c>
      <c r="BE302" s="118"/>
      <c r="BF302" s="118" t="str">
        <f t="shared" si="921"/>
        <v/>
      </c>
      <c r="BG302" s="119"/>
      <c r="BH302" s="120"/>
      <c r="BI302" s="116"/>
      <c r="BJ302" s="118" t="str">
        <f t="shared" si="922"/>
        <v/>
      </c>
      <c r="BK302" s="118"/>
      <c r="BL302" s="118" t="str">
        <f t="shared" si="923"/>
        <v/>
      </c>
      <c r="BM302" s="118"/>
      <c r="BN302" s="118" t="str">
        <f t="shared" si="924"/>
        <v/>
      </c>
      <c r="BO302" s="119"/>
      <c r="BP302" s="120"/>
      <c r="BQ302" s="116"/>
      <c r="BR302" s="118" t="str">
        <f t="shared" si="925"/>
        <v/>
      </c>
      <c r="BS302" s="118"/>
      <c r="BT302" s="118" t="str">
        <f t="shared" si="926"/>
        <v/>
      </c>
      <c r="BU302" s="118"/>
      <c r="BV302" s="118" t="str">
        <f t="shared" si="927"/>
        <v/>
      </c>
      <c r="BW302" s="119"/>
      <c r="BX302" s="120"/>
      <c r="BY302" s="121"/>
      <c r="BZ302" s="118" t="str">
        <f t="shared" si="928"/>
        <v/>
      </c>
      <c r="CA302" s="118"/>
      <c r="CB302" s="118" t="str">
        <f t="shared" si="929"/>
        <v/>
      </c>
      <c r="CC302" s="118"/>
      <c r="CD302" s="118" t="str">
        <f t="shared" si="930"/>
        <v/>
      </c>
      <c r="CE302" s="119"/>
      <c r="CH302" s="118" t="str">
        <f t="shared" si="931"/>
        <v/>
      </c>
      <c r="CI302" s="118"/>
      <c r="CJ302" s="118" t="str">
        <f t="shared" si="932"/>
        <v/>
      </c>
      <c r="CK302" s="118"/>
      <c r="CL302" s="118" t="str">
        <f t="shared" si="933"/>
        <v/>
      </c>
      <c r="CM302" s="119"/>
      <c r="DQ302" s="134">
        <f>IF(I302&lt;&gt;"",MAX(J$1:J251)+1,"")</f>
        <v>218</v>
      </c>
    </row>
    <row r="303" spans="1:121" s="113" customFormat="1" ht="58.5" customHeight="1" x14ac:dyDescent="0.25">
      <c r="A303" s="312"/>
      <c r="B303" s="313" t="s">
        <v>72</v>
      </c>
      <c r="C303" s="352" t="str">
        <f t="shared" si="904"/>
        <v>9 – LA BOUTIQUE ET L'ESPACE DE VENTE (si existant)</v>
      </c>
      <c r="D303" s="351" t="s">
        <v>738</v>
      </c>
      <c r="E303" s="313" t="s">
        <v>78</v>
      </c>
      <c r="F303" s="313">
        <f>VLOOKUP(H303,Feuil1!A$1:B$5,2,0)</f>
        <v>0.35</v>
      </c>
      <c r="G303" s="322">
        <f t="shared" si="893"/>
        <v>2</v>
      </c>
      <c r="H303" s="318" t="s">
        <v>121</v>
      </c>
      <c r="I303" s="324">
        <v>54</v>
      </c>
      <c r="J303" s="663">
        <f>IF(I303&lt;&gt;"",MAX(J$1:J302)+1,"")</f>
        <v>265</v>
      </c>
      <c r="K303" s="188" t="s">
        <v>318</v>
      </c>
      <c r="L303" s="182">
        <v>3</v>
      </c>
      <c r="M303" s="213" t="str">
        <f>IF('RESULTAT GLOBAL'!I$24="NON","Non Mesuré","OUI")</f>
        <v>OUI</v>
      </c>
      <c r="N303" s="668" t="str">
        <f>IF('RESULTAT GLOBAL'!I$24="NON","Absence de boutique","")</f>
        <v/>
      </c>
      <c r="O303" s="199" t="str">
        <f t="shared" si="871"/>
        <v/>
      </c>
      <c r="P303" s="188" t="s">
        <v>319</v>
      </c>
      <c r="Q303" s="447" t="s">
        <v>763</v>
      </c>
      <c r="R303" s="115"/>
      <c r="S303" s="145"/>
      <c r="T303" s="116">
        <f t="shared" si="934"/>
        <v>3</v>
      </c>
      <c r="U303" s="116">
        <f t="shared" si="935"/>
        <v>1</v>
      </c>
      <c r="V303" s="116">
        <f t="shared" si="936"/>
        <v>3</v>
      </c>
      <c r="W303" s="116"/>
      <c r="X303" s="116">
        <f t="shared" si="937"/>
        <v>0</v>
      </c>
      <c r="Y303" s="116"/>
      <c r="Z303" s="116">
        <f t="shared" si="938"/>
        <v>3</v>
      </c>
      <c r="AA303" s="116"/>
      <c r="AB303" s="117"/>
      <c r="AC303" s="117"/>
      <c r="AD303" s="118" t="str">
        <f t="shared" si="910"/>
        <v/>
      </c>
      <c r="AE303" s="118"/>
      <c r="AF303" s="118" t="str">
        <f t="shared" si="911"/>
        <v/>
      </c>
      <c r="AG303" s="118"/>
      <c r="AH303" s="118" t="str">
        <f t="shared" si="912"/>
        <v/>
      </c>
      <c r="AI303" s="119"/>
      <c r="AJ303" s="120"/>
      <c r="AK303" s="118"/>
      <c r="AL303" s="118">
        <f t="shared" si="913"/>
        <v>3</v>
      </c>
      <c r="AM303" s="118"/>
      <c r="AN303" s="118">
        <f t="shared" si="914"/>
        <v>0</v>
      </c>
      <c r="AO303" s="118"/>
      <c r="AP303" s="118">
        <f t="shared" si="915"/>
        <v>3</v>
      </c>
      <c r="AQ303" s="119"/>
      <c r="AR303" s="120"/>
      <c r="AS303" s="118"/>
      <c r="AT303" s="118" t="str">
        <f t="shared" si="916"/>
        <v/>
      </c>
      <c r="AU303" s="118"/>
      <c r="AV303" s="118" t="str">
        <f t="shared" si="917"/>
        <v/>
      </c>
      <c r="AW303" s="118"/>
      <c r="AX303" s="118" t="str">
        <f t="shared" si="918"/>
        <v/>
      </c>
      <c r="AY303" s="119"/>
      <c r="AZ303" s="120"/>
      <c r="BA303" s="118"/>
      <c r="BB303" s="118" t="str">
        <f t="shared" si="919"/>
        <v/>
      </c>
      <c r="BC303" s="118"/>
      <c r="BD303" s="118" t="str">
        <f t="shared" si="920"/>
        <v/>
      </c>
      <c r="BE303" s="118"/>
      <c r="BF303" s="118" t="str">
        <f t="shared" si="921"/>
        <v/>
      </c>
      <c r="BG303" s="119"/>
      <c r="BH303" s="120"/>
      <c r="BI303" s="116"/>
      <c r="BJ303" s="118" t="str">
        <f t="shared" si="922"/>
        <v/>
      </c>
      <c r="BK303" s="118"/>
      <c r="BL303" s="118" t="str">
        <f t="shared" si="923"/>
        <v/>
      </c>
      <c r="BM303" s="118"/>
      <c r="BN303" s="118" t="str">
        <f t="shared" si="924"/>
        <v/>
      </c>
      <c r="BO303" s="119"/>
      <c r="BP303" s="120"/>
      <c r="BQ303" s="116"/>
      <c r="BR303" s="118" t="str">
        <f t="shared" si="925"/>
        <v/>
      </c>
      <c r="BS303" s="118"/>
      <c r="BT303" s="118" t="str">
        <f t="shared" si="926"/>
        <v/>
      </c>
      <c r="BU303" s="118"/>
      <c r="BV303" s="118" t="str">
        <f t="shared" si="927"/>
        <v/>
      </c>
      <c r="BW303" s="119"/>
      <c r="BX303" s="120"/>
      <c r="BY303" s="121"/>
      <c r="BZ303" s="118" t="str">
        <f t="shared" si="928"/>
        <v/>
      </c>
      <c r="CA303" s="118"/>
      <c r="CB303" s="118" t="str">
        <f t="shared" si="929"/>
        <v/>
      </c>
      <c r="CC303" s="118"/>
      <c r="CD303" s="118" t="str">
        <f t="shared" si="930"/>
        <v/>
      </c>
      <c r="CE303" s="119"/>
      <c r="CH303" s="118" t="str">
        <f t="shared" si="931"/>
        <v/>
      </c>
      <c r="CI303" s="118"/>
      <c r="CJ303" s="118" t="str">
        <f t="shared" si="932"/>
        <v/>
      </c>
      <c r="CK303" s="118"/>
      <c r="CL303" s="118" t="str">
        <f t="shared" si="933"/>
        <v/>
      </c>
      <c r="CM303" s="119"/>
      <c r="DQ303" s="134">
        <f>IF(I303&lt;&gt;"",MAX(J$1:J251)+1,"")</f>
        <v>218</v>
      </c>
    </row>
    <row r="304" spans="1:121" s="113" customFormat="1" ht="60" customHeight="1" x14ac:dyDescent="0.25">
      <c r="A304" s="312"/>
      <c r="B304" s="313" t="s">
        <v>72</v>
      </c>
      <c r="C304" s="352" t="str">
        <f t="shared" si="904"/>
        <v>9 – LA BOUTIQUE ET L'ESPACE DE VENTE (si existant)</v>
      </c>
      <c r="D304" s="351" t="s">
        <v>738</v>
      </c>
      <c r="E304" s="313" t="s">
        <v>78</v>
      </c>
      <c r="F304" s="313">
        <f>VLOOKUP(H304,Feuil1!A$1:B$5,2,0)</f>
        <v>0.35</v>
      </c>
      <c r="G304" s="322">
        <f t="shared" si="893"/>
        <v>2</v>
      </c>
      <c r="H304" s="318" t="s">
        <v>121</v>
      </c>
      <c r="I304" s="324">
        <v>90</v>
      </c>
      <c r="J304" s="663">
        <f>IF(I304&lt;&gt;"",MAX(J$1:J303)+1,"")</f>
        <v>266</v>
      </c>
      <c r="K304" s="188" t="s">
        <v>627</v>
      </c>
      <c r="L304" s="182">
        <v>1</v>
      </c>
      <c r="M304" s="213" t="str">
        <f>IF('RESULTAT GLOBAL'!I$24="NON","Non Mesuré","OUI")</f>
        <v>OUI</v>
      </c>
      <c r="N304" s="668" t="str">
        <f>IF('RESULTAT GLOBAL'!I$24="NON","Absence de boutique","")</f>
        <v/>
      </c>
      <c r="O304" s="199" t="str">
        <f t="shared" si="871"/>
        <v/>
      </c>
      <c r="P304" s="188" t="s">
        <v>312</v>
      </c>
      <c r="Q304" s="447" t="s">
        <v>763</v>
      </c>
      <c r="R304" s="115"/>
      <c r="S304" s="145"/>
      <c r="T304" s="116">
        <f t="shared" si="934"/>
        <v>1</v>
      </c>
      <c r="U304" s="116">
        <f t="shared" si="935"/>
        <v>1</v>
      </c>
      <c r="V304" s="116">
        <f t="shared" si="936"/>
        <v>1</v>
      </c>
      <c r="W304" s="116"/>
      <c r="X304" s="116">
        <f t="shared" si="937"/>
        <v>0</v>
      </c>
      <c r="Y304" s="116"/>
      <c r="Z304" s="116">
        <f t="shared" si="938"/>
        <v>1</v>
      </c>
      <c r="AA304" s="116"/>
      <c r="AB304" s="117"/>
      <c r="AC304" s="117"/>
      <c r="AD304" s="118" t="str">
        <f t="shared" si="910"/>
        <v/>
      </c>
      <c r="AE304" s="118"/>
      <c r="AF304" s="118" t="str">
        <f t="shared" si="911"/>
        <v/>
      </c>
      <c r="AG304" s="118"/>
      <c r="AH304" s="118" t="str">
        <f t="shared" si="912"/>
        <v/>
      </c>
      <c r="AI304" s="119"/>
      <c r="AJ304" s="120"/>
      <c r="AK304" s="118"/>
      <c r="AL304" s="118">
        <f t="shared" si="913"/>
        <v>1</v>
      </c>
      <c r="AM304" s="118"/>
      <c r="AN304" s="118">
        <f t="shared" si="914"/>
        <v>0</v>
      </c>
      <c r="AO304" s="118"/>
      <c r="AP304" s="118">
        <f t="shared" si="915"/>
        <v>1</v>
      </c>
      <c r="AQ304" s="119"/>
      <c r="AR304" s="120"/>
      <c r="AS304" s="118"/>
      <c r="AT304" s="118" t="str">
        <f t="shared" si="916"/>
        <v/>
      </c>
      <c r="AU304" s="118"/>
      <c r="AV304" s="118" t="str">
        <f t="shared" si="917"/>
        <v/>
      </c>
      <c r="AW304" s="118"/>
      <c r="AX304" s="118" t="str">
        <f t="shared" si="918"/>
        <v/>
      </c>
      <c r="AY304" s="119"/>
      <c r="AZ304" s="120"/>
      <c r="BA304" s="118"/>
      <c r="BB304" s="118" t="str">
        <f t="shared" si="919"/>
        <v/>
      </c>
      <c r="BC304" s="118"/>
      <c r="BD304" s="118" t="str">
        <f t="shared" si="920"/>
        <v/>
      </c>
      <c r="BE304" s="118"/>
      <c r="BF304" s="118" t="str">
        <f t="shared" si="921"/>
        <v/>
      </c>
      <c r="BG304" s="119"/>
      <c r="BH304" s="120"/>
      <c r="BI304" s="116"/>
      <c r="BJ304" s="118" t="str">
        <f t="shared" si="922"/>
        <v/>
      </c>
      <c r="BK304" s="118"/>
      <c r="BL304" s="118" t="str">
        <f t="shared" si="923"/>
        <v/>
      </c>
      <c r="BM304" s="118"/>
      <c r="BN304" s="118" t="str">
        <f t="shared" si="924"/>
        <v/>
      </c>
      <c r="BO304" s="119"/>
      <c r="BP304" s="120"/>
      <c r="BQ304" s="116"/>
      <c r="BR304" s="118" t="str">
        <f t="shared" si="925"/>
        <v/>
      </c>
      <c r="BS304" s="118"/>
      <c r="BT304" s="118" t="str">
        <f t="shared" si="926"/>
        <v/>
      </c>
      <c r="BU304" s="118"/>
      <c r="BV304" s="118" t="str">
        <f t="shared" si="927"/>
        <v/>
      </c>
      <c r="BW304" s="119"/>
      <c r="BX304" s="120"/>
      <c r="BY304" s="121"/>
      <c r="BZ304" s="118" t="str">
        <f t="shared" si="928"/>
        <v/>
      </c>
      <c r="CA304" s="118"/>
      <c r="CB304" s="118" t="str">
        <f t="shared" si="929"/>
        <v/>
      </c>
      <c r="CC304" s="118"/>
      <c r="CD304" s="118" t="str">
        <f t="shared" si="930"/>
        <v/>
      </c>
      <c r="CE304" s="119"/>
      <c r="CH304" s="118" t="str">
        <f t="shared" si="931"/>
        <v/>
      </c>
      <c r="CI304" s="118"/>
      <c r="CJ304" s="118" t="str">
        <f t="shared" si="932"/>
        <v/>
      </c>
      <c r="CK304" s="118"/>
      <c r="CL304" s="118" t="str">
        <f t="shared" si="933"/>
        <v/>
      </c>
      <c r="CM304" s="119"/>
      <c r="DQ304" s="134">
        <f>IF(I304&lt;&gt;"",MAX(J$1:J251)+1,"")</f>
        <v>218</v>
      </c>
    </row>
    <row r="305" spans="1:121" s="113" customFormat="1" ht="66" customHeight="1" x14ac:dyDescent="0.25">
      <c r="A305" s="312"/>
      <c r="B305" s="313" t="s">
        <v>72</v>
      </c>
      <c r="C305" s="352" t="str">
        <f t="shared" si="904"/>
        <v>9 – LA BOUTIQUE ET L'ESPACE DE VENTE (si existant)</v>
      </c>
      <c r="D305" s="351" t="s">
        <v>738</v>
      </c>
      <c r="E305" s="313" t="s">
        <v>78</v>
      </c>
      <c r="F305" s="313">
        <f>VLOOKUP(H305,Feuil1!A$1:B$5,2,0)</f>
        <v>0.35</v>
      </c>
      <c r="G305" s="322">
        <f t="shared" ref="G305" si="939">IF(H305="Information et Communication",1,IF(H305="Savoir-faire Savoir-être",2,IF(H305="Confort et hygiène",3,IF(H305="Qualité de la prestation",5,IF(H305="Développement Durable",4)))))</f>
        <v>2</v>
      </c>
      <c r="H305" s="318" t="s">
        <v>121</v>
      </c>
      <c r="I305" s="324">
        <v>200</v>
      </c>
      <c r="J305" s="663">
        <f>IF(I305&lt;&gt;"",MAX(J$1:J304)+1,"")</f>
        <v>267</v>
      </c>
      <c r="K305" s="188" t="s">
        <v>737</v>
      </c>
      <c r="L305" s="182">
        <v>1</v>
      </c>
      <c r="M305" s="213" t="str">
        <f>IF('RESULTAT GLOBAL'!I$24="NON","Non Mesuré","OUI")</f>
        <v>OUI</v>
      </c>
      <c r="N305" s="668" t="str">
        <f>IF('RESULTAT GLOBAL'!I$24="NON","Absence de boutique","")</f>
        <v/>
      </c>
      <c r="O305" s="199"/>
      <c r="P305" s="188" t="s">
        <v>783</v>
      </c>
      <c r="Q305" s="447" t="s">
        <v>763</v>
      </c>
      <c r="R305" s="115"/>
      <c r="S305" s="145"/>
      <c r="T305" s="116">
        <f t="shared" si="934"/>
        <v>1</v>
      </c>
      <c r="U305" s="116">
        <f t="shared" si="935"/>
        <v>1</v>
      </c>
      <c r="V305" s="116">
        <f t="shared" si="936"/>
        <v>1</v>
      </c>
      <c r="W305" s="116"/>
      <c r="X305" s="116">
        <f t="shared" si="937"/>
        <v>0</v>
      </c>
      <c r="Y305" s="116"/>
      <c r="Z305" s="116">
        <f t="shared" si="938"/>
        <v>1</v>
      </c>
      <c r="AA305" s="116"/>
      <c r="AB305" s="117"/>
      <c r="AC305" s="117"/>
      <c r="AD305" s="118" t="str">
        <f t="shared" si="910"/>
        <v/>
      </c>
      <c r="AE305" s="118"/>
      <c r="AF305" s="118" t="str">
        <f t="shared" si="911"/>
        <v/>
      </c>
      <c r="AG305" s="118"/>
      <c r="AH305" s="118" t="str">
        <f t="shared" si="912"/>
        <v/>
      </c>
      <c r="AI305" s="119"/>
      <c r="AJ305" s="120"/>
      <c r="AK305" s="118"/>
      <c r="AL305" s="118">
        <f t="shared" si="913"/>
        <v>1</v>
      </c>
      <c r="AM305" s="118"/>
      <c r="AN305" s="118">
        <f t="shared" si="914"/>
        <v>0</v>
      </c>
      <c r="AO305" s="118"/>
      <c r="AP305" s="118">
        <f t="shared" si="915"/>
        <v>1</v>
      </c>
      <c r="AQ305" s="119"/>
      <c r="AR305" s="120"/>
      <c r="AS305" s="118"/>
      <c r="AT305" s="118" t="str">
        <f t="shared" si="916"/>
        <v/>
      </c>
      <c r="AU305" s="118"/>
      <c r="AV305" s="118" t="str">
        <f t="shared" si="917"/>
        <v/>
      </c>
      <c r="AW305" s="118"/>
      <c r="AX305" s="118" t="str">
        <f t="shared" si="918"/>
        <v/>
      </c>
      <c r="AY305" s="119"/>
      <c r="AZ305" s="120"/>
      <c r="BA305" s="118"/>
      <c r="BB305" s="118" t="str">
        <f t="shared" si="919"/>
        <v/>
      </c>
      <c r="BC305" s="118"/>
      <c r="BD305" s="118" t="str">
        <f t="shared" si="920"/>
        <v/>
      </c>
      <c r="BE305" s="118"/>
      <c r="BF305" s="118" t="str">
        <f t="shared" si="921"/>
        <v/>
      </c>
      <c r="BG305" s="119"/>
      <c r="BH305" s="120"/>
      <c r="BI305" s="116"/>
      <c r="BJ305" s="118" t="str">
        <f t="shared" si="922"/>
        <v/>
      </c>
      <c r="BK305" s="118"/>
      <c r="BL305" s="118" t="str">
        <f t="shared" si="923"/>
        <v/>
      </c>
      <c r="BM305" s="118"/>
      <c r="BN305" s="118" t="str">
        <f t="shared" si="924"/>
        <v/>
      </c>
      <c r="BO305" s="119"/>
      <c r="BP305" s="120"/>
      <c r="BQ305" s="116"/>
      <c r="BR305" s="118" t="str">
        <f t="shared" si="925"/>
        <v/>
      </c>
      <c r="BS305" s="118"/>
      <c r="BT305" s="118" t="str">
        <f t="shared" si="926"/>
        <v/>
      </c>
      <c r="BU305" s="118"/>
      <c r="BV305" s="118" t="str">
        <f t="shared" si="927"/>
        <v/>
      </c>
      <c r="BW305" s="119"/>
      <c r="BX305" s="120"/>
      <c r="BY305" s="121"/>
      <c r="BZ305" s="118" t="str">
        <f t="shared" si="928"/>
        <v/>
      </c>
      <c r="CA305" s="118"/>
      <c r="CB305" s="118" t="str">
        <f t="shared" si="929"/>
        <v/>
      </c>
      <c r="CC305" s="118"/>
      <c r="CD305" s="118" t="str">
        <f t="shared" si="930"/>
        <v/>
      </c>
      <c r="CE305" s="119"/>
      <c r="CH305" s="118" t="str">
        <f t="shared" si="931"/>
        <v/>
      </c>
      <c r="CI305" s="118"/>
      <c r="CJ305" s="118" t="str">
        <f t="shared" si="932"/>
        <v/>
      </c>
      <c r="CK305" s="118"/>
      <c r="CL305" s="118" t="str">
        <f t="shared" si="933"/>
        <v/>
      </c>
      <c r="CM305" s="119"/>
      <c r="DQ305" s="134"/>
    </row>
    <row r="306" spans="1:121" s="234" customFormat="1" ht="33.75" customHeight="1" x14ac:dyDescent="0.25">
      <c r="A306" s="370"/>
      <c r="B306" s="385" t="s">
        <v>84</v>
      </c>
      <c r="C306" s="352" t="str">
        <f t="shared" si="904"/>
        <v>9 – LA BOUTIQUE ET L'ESPACE DE VENTE (si existant)</v>
      </c>
      <c r="D306" s="372" t="s">
        <v>735</v>
      </c>
      <c r="E306" s="313" t="s">
        <v>78</v>
      </c>
      <c r="F306" s="313">
        <f>VLOOKUP(H306,Feuil1!A$1:B$5,2,0)</f>
        <v>0.2</v>
      </c>
      <c r="G306" s="322">
        <f t="shared" ref="G306:G307" si="940">IF(H306="Information et Communication",1,IF(H306="Savoir-faire Savoir-être",2,IF(H306="Confort et hygiène",3,IF(H306="Qualité de la prestation",5,IF(H306="Développement Durable",4)))))</f>
        <v>5</v>
      </c>
      <c r="H306" s="318" t="s">
        <v>157</v>
      </c>
      <c r="I306" s="324">
        <v>200</v>
      </c>
      <c r="J306" s="663">
        <f>IF(I306&lt;&gt;"",MAX(J$1:J305)+1,"")</f>
        <v>268</v>
      </c>
      <c r="K306" s="418" t="s">
        <v>520</v>
      </c>
      <c r="L306" s="182">
        <v>3</v>
      </c>
      <c r="M306" s="213" t="str">
        <f>IF('RESULTAT GLOBAL'!D$28="NON","Non Mesuré","OUI")</f>
        <v>OUI</v>
      </c>
      <c r="N306" s="668" t="str">
        <f>IF('RESULTAT GLOBAL'!D$28="NON","Ce site n'est pas une maison d'écrivain","")</f>
        <v/>
      </c>
      <c r="O306" s="199"/>
      <c r="P306" s="188" t="s">
        <v>757</v>
      </c>
      <c r="Q306" s="447" t="s">
        <v>763</v>
      </c>
      <c r="R306" s="115"/>
      <c r="S306" s="145"/>
      <c r="T306" s="116">
        <f t="shared" si="934"/>
        <v>3</v>
      </c>
      <c r="U306" s="116">
        <f t="shared" si="935"/>
        <v>1</v>
      </c>
      <c r="V306" s="116">
        <f t="shared" si="936"/>
        <v>3</v>
      </c>
      <c r="W306" s="116"/>
      <c r="X306" s="116">
        <f t="shared" si="937"/>
        <v>0</v>
      </c>
      <c r="Y306" s="116"/>
      <c r="Z306" s="116">
        <f t="shared" si="938"/>
        <v>3</v>
      </c>
      <c r="AA306" s="116"/>
      <c r="AB306" s="117"/>
      <c r="AC306" s="117"/>
      <c r="AD306" s="118" t="str">
        <f t="shared" si="910"/>
        <v/>
      </c>
      <c r="AE306" s="118"/>
      <c r="AF306" s="118" t="str">
        <f t="shared" si="911"/>
        <v/>
      </c>
      <c r="AG306" s="118"/>
      <c r="AH306" s="118" t="str">
        <f t="shared" si="912"/>
        <v/>
      </c>
      <c r="AI306" s="119"/>
      <c r="AJ306" s="120"/>
      <c r="AK306" s="118"/>
      <c r="AL306" s="118" t="str">
        <f t="shared" si="913"/>
        <v/>
      </c>
      <c r="AM306" s="118"/>
      <c r="AN306" s="118" t="str">
        <f t="shared" si="914"/>
        <v/>
      </c>
      <c r="AO306" s="118"/>
      <c r="AP306" s="118" t="str">
        <f t="shared" si="915"/>
        <v/>
      </c>
      <c r="AQ306" s="119"/>
      <c r="AR306" s="120"/>
      <c r="AS306" s="118"/>
      <c r="AT306" s="118" t="str">
        <f t="shared" si="916"/>
        <v/>
      </c>
      <c r="AU306" s="118"/>
      <c r="AV306" s="118" t="str">
        <f t="shared" si="917"/>
        <v/>
      </c>
      <c r="AW306" s="118"/>
      <c r="AX306" s="118" t="str">
        <f t="shared" si="918"/>
        <v/>
      </c>
      <c r="AY306" s="119"/>
      <c r="AZ306" s="120"/>
      <c r="BA306" s="118"/>
      <c r="BB306" s="118" t="str">
        <f t="shared" si="919"/>
        <v/>
      </c>
      <c r="BC306" s="118"/>
      <c r="BD306" s="118" t="str">
        <f t="shared" si="920"/>
        <v/>
      </c>
      <c r="BE306" s="118"/>
      <c r="BF306" s="118" t="str">
        <f t="shared" si="921"/>
        <v/>
      </c>
      <c r="BG306" s="119"/>
      <c r="BH306" s="120"/>
      <c r="BI306" s="116"/>
      <c r="BJ306" s="118">
        <f t="shared" si="922"/>
        <v>3</v>
      </c>
      <c r="BK306" s="118"/>
      <c r="BL306" s="118">
        <f t="shared" si="923"/>
        <v>0</v>
      </c>
      <c r="BM306" s="118"/>
      <c r="BN306" s="118">
        <f t="shared" si="924"/>
        <v>3</v>
      </c>
      <c r="BO306" s="119"/>
      <c r="BP306" s="120"/>
      <c r="BQ306" s="116"/>
      <c r="BR306" s="118" t="str">
        <f t="shared" si="925"/>
        <v/>
      </c>
      <c r="BS306" s="118"/>
      <c r="BT306" s="118" t="str">
        <f t="shared" si="926"/>
        <v/>
      </c>
      <c r="BU306" s="118"/>
      <c r="BV306" s="118" t="str">
        <f t="shared" si="927"/>
        <v/>
      </c>
      <c r="BW306" s="119"/>
      <c r="BX306" s="120"/>
      <c r="BY306" s="121"/>
      <c r="BZ306" s="118" t="str">
        <f t="shared" si="928"/>
        <v/>
      </c>
      <c r="CA306" s="118"/>
      <c r="CB306" s="118" t="str">
        <f t="shared" si="929"/>
        <v/>
      </c>
      <c r="CC306" s="118"/>
      <c r="CD306" s="118" t="str">
        <f t="shared" si="930"/>
        <v/>
      </c>
      <c r="CE306" s="119"/>
      <c r="CF306" s="113"/>
      <c r="CG306" s="113"/>
      <c r="CH306" s="118" t="str">
        <f t="shared" si="931"/>
        <v/>
      </c>
      <c r="CI306" s="118"/>
      <c r="CJ306" s="118" t="str">
        <f t="shared" si="932"/>
        <v/>
      </c>
      <c r="CK306" s="118"/>
      <c r="CL306" s="118" t="str">
        <f t="shared" si="933"/>
        <v/>
      </c>
      <c r="CM306" s="119"/>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Q306" s="235"/>
    </row>
    <row r="307" spans="1:121" s="234" customFormat="1" ht="50.25" customHeight="1" x14ac:dyDescent="0.25">
      <c r="A307" s="370"/>
      <c r="B307" s="385" t="s">
        <v>84</v>
      </c>
      <c r="C307" s="352" t="str">
        <f t="shared" si="904"/>
        <v>9 – LA BOUTIQUE ET L'ESPACE DE VENTE (si existant)</v>
      </c>
      <c r="D307" s="372" t="s">
        <v>735</v>
      </c>
      <c r="E307" s="313" t="s">
        <v>78</v>
      </c>
      <c r="F307" s="313">
        <f>VLOOKUP(H307,Feuil1!A$1:B$5,2,0)</f>
        <v>0.2</v>
      </c>
      <c r="G307" s="322">
        <f t="shared" si="940"/>
        <v>5</v>
      </c>
      <c r="H307" s="318" t="s">
        <v>157</v>
      </c>
      <c r="I307" s="324">
        <v>200</v>
      </c>
      <c r="J307" s="663">
        <f>IF(I307&lt;&gt;"",MAX(J$1:J306)+1,"")</f>
        <v>269</v>
      </c>
      <c r="K307" s="420" t="s">
        <v>320</v>
      </c>
      <c r="L307" s="182">
        <v>1</v>
      </c>
      <c r="M307" s="213" t="str">
        <f>IF('RESULTAT GLOBAL'!D$28="NON","Non Mesuré","OUI")</f>
        <v>OUI</v>
      </c>
      <c r="N307" s="668" t="str">
        <f>IF('RESULTAT GLOBAL'!D$28="NON","Ce site n'est pas une maison d'écrivain","")</f>
        <v/>
      </c>
      <c r="O307" s="199" t="str">
        <f t="shared" ref="O307" si="941">IF(ISERROR(SEARCH("Pas de NM possible",P307)),"","oui")</f>
        <v/>
      </c>
      <c r="P307" s="188" t="s">
        <v>757</v>
      </c>
      <c r="Q307" s="447" t="s">
        <v>763</v>
      </c>
      <c r="R307" s="115"/>
      <c r="S307" s="145"/>
      <c r="T307" s="116">
        <f t="shared" si="934"/>
        <v>1</v>
      </c>
      <c r="U307" s="116">
        <f t="shared" si="935"/>
        <v>1</v>
      </c>
      <c r="V307" s="116">
        <f t="shared" si="936"/>
        <v>1</v>
      </c>
      <c r="W307" s="116"/>
      <c r="X307" s="116">
        <f t="shared" si="937"/>
        <v>0</v>
      </c>
      <c r="Y307" s="116"/>
      <c r="Z307" s="116">
        <f t="shared" si="938"/>
        <v>1</v>
      </c>
      <c r="AA307" s="116"/>
      <c r="AB307" s="117"/>
      <c r="AC307" s="117"/>
      <c r="AD307" s="118" t="str">
        <f t="shared" si="910"/>
        <v/>
      </c>
      <c r="AE307" s="118"/>
      <c r="AF307" s="118" t="str">
        <f t="shared" si="911"/>
        <v/>
      </c>
      <c r="AG307" s="118"/>
      <c r="AH307" s="118" t="str">
        <f t="shared" si="912"/>
        <v/>
      </c>
      <c r="AI307" s="119"/>
      <c r="AJ307" s="120"/>
      <c r="AK307" s="118"/>
      <c r="AL307" s="118" t="str">
        <f t="shared" si="913"/>
        <v/>
      </c>
      <c r="AM307" s="118"/>
      <c r="AN307" s="118" t="str">
        <f t="shared" si="914"/>
        <v/>
      </c>
      <c r="AO307" s="118"/>
      <c r="AP307" s="118" t="str">
        <f t="shared" si="915"/>
        <v/>
      </c>
      <c r="AQ307" s="119"/>
      <c r="AR307" s="120"/>
      <c r="AS307" s="118"/>
      <c r="AT307" s="118" t="str">
        <f t="shared" si="916"/>
        <v/>
      </c>
      <c r="AU307" s="118"/>
      <c r="AV307" s="118" t="str">
        <f t="shared" si="917"/>
        <v/>
      </c>
      <c r="AW307" s="118"/>
      <c r="AX307" s="118" t="str">
        <f t="shared" si="918"/>
        <v/>
      </c>
      <c r="AY307" s="119"/>
      <c r="AZ307" s="120"/>
      <c r="BA307" s="118"/>
      <c r="BB307" s="118" t="str">
        <f t="shared" si="919"/>
        <v/>
      </c>
      <c r="BC307" s="118"/>
      <c r="BD307" s="118" t="str">
        <f t="shared" si="920"/>
        <v/>
      </c>
      <c r="BE307" s="118"/>
      <c r="BF307" s="118" t="str">
        <f t="shared" si="921"/>
        <v/>
      </c>
      <c r="BG307" s="119"/>
      <c r="BH307" s="120"/>
      <c r="BI307" s="116"/>
      <c r="BJ307" s="118">
        <f t="shared" si="922"/>
        <v>1</v>
      </c>
      <c r="BK307" s="118"/>
      <c r="BL307" s="118">
        <f t="shared" si="923"/>
        <v>0</v>
      </c>
      <c r="BM307" s="118"/>
      <c r="BN307" s="118">
        <f t="shared" si="924"/>
        <v>1</v>
      </c>
      <c r="BO307" s="119"/>
      <c r="BP307" s="120"/>
      <c r="BQ307" s="116"/>
      <c r="BR307" s="118" t="str">
        <f t="shared" si="925"/>
        <v/>
      </c>
      <c r="BS307" s="118"/>
      <c r="BT307" s="118" t="str">
        <f t="shared" si="926"/>
        <v/>
      </c>
      <c r="BU307" s="118"/>
      <c r="BV307" s="118" t="str">
        <f t="shared" si="927"/>
        <v/>
      </c>
      <c r="BW307" s="119"/>
      <c r="BX307" s="120"/>
      <c r="BY307" s="121"/>
      <c r="BZ307" s="118" t="str">
        <f t="shared" si="928"/>
        <v/>
      </c>
      <c r="CA307" s="118"/>
      <c r="CB307" s="118" t="str">
        <f t="shared" si="929"/>
        <v/>
      </c>
      <c r="CC307" s="118"/>
      <c r="CD307" s="118" t="str">
        <f t="shared" si="930"/>
        <v/>
      </c>
      <c r="CE307" s="119"/>
      <c r="CF307" s="113"/>
      <c r="CG307" s="113"/>
      <c r="CH307" s="118" t="str">
        <f t="shared" si="931"/>
        <v/>
      </c>
      <c r="CI307" s="118"/>
      <c r="CJ307" s="118" t="str">
        <f t="shared" si="932"/>
        <v/>
      </c>
      <c r="CK307" s="118"/>
      <c r="CL307" s="118" t="str">
        <f t="shared" si="933"/>
        <v/>
      </c>
      <c r="CM307" s="119"/>
      <c r="CN307" s="113"/>
      <c r="CO307" s="229"/>
      <c r="CP307" s="229"/>
      <c r="DQ307" s="235" t="s">
        <v>264</v>
      </c>
    </row>
    <row r="308" spans="1:121" s="113" customFormat="1" ht="47.25" customHeight="1" x14ac:dyDescent="0.25">
      <c r="A308" s="312"/>
      <c r="B308" s="385" t="s">
        <v>84</v>
      </c>
      <c r="C308" s="352" t="str">
        <f t="shared" si="904"/>
        <v>9 – LA BOUTIQUE ET L'ESPACE DE VENTE (si existant)</v>
      </c>
      <c r="D308" s="372" t="s">
        <v>735</v>
      </c>
      <c r="E308" s="313" t="s">
        <v>78</v>
      </c>
      <c r="F308" s="313">
        <f>VLOOKUP(H308,Feuil1!A$1:B$5,2,0)</f>
        <v>0.2</v>
      </c>
      <c r="G308" s="322">
        <f t="shared" ref="G308" si="942">IF(H308="Information et Communication",1,IF(H308="Savoir-faire Savoir-être",2,IF(H308="Confort et hygiène",3,IF(H308="Qualité de la prestation",5,IF(H308="Développement Durable",4)))))</f>
        <v>5</v>
      </c>
      <c r="H308" s="318" t="s">
        <v>157</v>
      </c>
      <c r="I308" s="324">
        <v>200</v>
      </c>
      <c r="J308" s="663">
        <f>IF(I308&lt;&gt;"",MAX(J$1:J307)+1,"")</f>
        <v>270</v>
      </c>
      <c r="K308" s="429" t="s">
        <v>628</v>
      </c>
      <c r="L308" s="184">
        <v>1</v>
      </c>
      <c r="M308" s="214" t="str">
        <f>IF('RESULTAT GLOBAL'!D$28="NON","Non Mesuré","OUI")</f>
        <v>OUI</v>
      </c>
      <c r="N308" s="670" t="str">
        <f>IF('RESULTAT GLOBAL'!D$28="NON","Ce site n'est pas une maison d'écrivain","")</f>
        <v/>
      </c>
      <c r="O308" s="200"/>
      <c r="P308" s="189" t="s">
        <v>784</v>
      </c>
      <c r="Q308" s="448" t="s">
        <v>763</v>
      </c>
      <c r="R308" s="115"/>
      <c r="S308" s="145"/>
      <c r="T308" s="116">
        <f t="shared" si="934"/>
        <v>1</v>
      </c>
      <c r="U308" s="116">
        <f t="shared" si="935"/>
        <v>1</v>
      </c>
      <c r="V308" s="116">
        <f t="shared" si="936"/>
        <v>1</v>
      </c>
      <c r="W308" s="116"/>
      <c r="X308" s="116">
        <f t="shared" si="937"/>
        <v>0</v>
      </c>
      <c r="Y308" s="116"/>
      <c r="Z308" s="116">
        <f t="shared" si="938"/>
        <v>1</v>
      </c>
      <c r="AA308" s="116"/>
      <c r="AB308" s="117"/>
      <c r="AC308" s="117"/>
      <c r="AD308" s="118" t="str">
        <f t="shared" si="910"/>
        <v/>
      </c>
      <c r="AE308" s="118"/>
      <c r="AF308" s="118" t="str">
        <f t="shared" si="911"/>
        <v/>
      </c>
      <c r="AG308" s="118"/>
      <c r="AH308" s="118" t="str">
        <f t="shared" si="912"/>
        <v/>
      </c>
      <c r="AI308" s="119"/>
      <c r="AJ308" s="120"/>
      <c r="AK308" s="118"/>
      <c r="AL308" s="118" t="str">
        <f t="shared" si="913"/>
        <v/>
      </c>
      <c r="AM308" s="118"/>
      <c r="AN308" s="118" t="str">
        <f t="shared" si="914"/>
        <v/>
      </c>
      <c r="AO308" s="118"/>
      <c r="AP308" s="118" t="str">
        <f t="shared" si="915"/>
        <v/>
      </c>
      <c r="AQ308" s="119"/>
      <c r="AR308" s="120"/>
      <c r="AS308" s="118"/>
      <c r="AT308" s="118" t="str">
        <f t="shared" si="916"/>
        <v/>
      </c>
      <c r="AU308" s="118"/>
      <c r="AV308" s="118" t="str">
        <f t="shared" si="917"/>
        <v/>
      </c>
      <c r="AW308" s="118"/>
      <c r="AX308" s="118" t="str">
        <f t="shared" si="918"/>
        <v/>
      </c>
      <c r="AY308" s="119"/>
      <c r="AZ308" s="120"/>
      <c r="BA308" s="118"/>
      <c r="BB308" s="118" t="str">
        <f t="shared" si="919"/>
        <v/>
      </c>
      <c r="BC308" s="118"/>
      <c r="BD308" s="118" t="str">
        <f t="shared" si="920"/>
        <v/>
      </c>
      <c r="BE308" s="118"/>
      <c r="BF308" s="118" t="str">
        <f t="shared" si="921"/>
        <v/>
      </c>
      <c r="BG308" s="119"/>
      <c r="BH308" s="120"/>
      <c r="BI308" s="116"/>
      <c r="BJ308" s="118">
        <f t="shared" si="922"/>
        <v>1</v>
      </c>
      <c r="BK308" s="118"/>
      <c r="BL308" s="118">
        <f t="shared" si="923"/>
        <v>0</v>
      </c>
      <c r="BM308" s="118"/>
      <c r="BN308" s="118">
        <f t="shared" si="924"/>
        <v>1</v>
      </c>
      <c r="BO308" s="119"/>
      <c r="BP308" s="120"/>
      <c r="BQ308" s="116"/>
      <c r="BR308" s="118" t="str">
        <f t="shared" si="925"/>
        <v/>
      </c>
      <c r="BS308" s="118"/>
      <c r="BT308" s="118" t="str">
        <f t="shared" si="926"/>
        <v/>
      </c>
      <c r="BU308" s="118"/>
      <c r="BV308" s="118" t="str">
        <f t="shared" si="927"/>
        <v/>
      </c>
      <c r="BW308" s="119"/>
      <c r="BX308" s="120"/>
      <c r="BY308" s="121"/>
      <c r="BZ308" s="118" t="str">
        <f t="shared" si="928"/>
        <v/>
      </c>
      <c r="CA308" s="118"/>
      <c r="CB308" s="118" t="str">
        <f t="shared" si="929"/>
        <v/>
      </c>
      <c r="CC308" s="118"/>
      <c r="CD308" s="118" t="str">
        <f t="shared" si="930"/>
        <v/>
      </c>
      <c r="CE308" s="119"/>
      <c r="CH308" s="118" t="str">
        <f t="shared" si="931"/>
        <v/>
      </c>
      <c r="CI308" s="118"/>
      <c r="CJ308" s="118" t="str">
        <f t="shared" si="932"/>
        <v/>
      </c>
      <c r="CK308" s="118"/>
      <c r="CL308" s="118" t="str">
        <f t="shared" si="933"/>
        <v/>
      </c>
      <c r="CM308" s="119"/>
      <c r="DQ308" s="134"/>
    </row>
    <row r="309" spans="1:121" s="145" customFormat="1" ht="33.75" customHeight="1" x14ac:dyDescent="0.25">
      <c r="A309" s="394"/>
      <c r="B309" s="317"/>
      <c r="C309" s="280"/>
      <c r="D309" s="383"/>
      <c r="E309" s="317"/>
      <c r="F309" s="317"/>
      <c r="G309" s="317"/>
      <c r="H309" s="318"/>
      <c r="I309" s="495"/>
      <c r="J309" s="663" t="str">
        <f>IF(I309&lt;&gt;"",MAX(J$1:J308)+1,"")</f>
        <v/>
      </c>
      <c r="K309" s="387"/>
      <c r="L309" s="134"/>
      <c r="M309" s="325"/>
      <c r="N309" s="494"/>
      <c r="O309" s="201"/>
      <c r="P309" s="337"/>
      <c r="Q309" s="449"/>
      <c r="R309" s="115"/>
      <c r="T309" s="263"/>
      <c r="U309" s="263"/>
      <c r="V309" s="263"/>
      <c r="W309" s="263"/>
      <c r="X309" s="263"/>
      <c r="Y309" s="263"/>
      <c r="Z309" s="263"/>
      <c r="AA309" s="263"/>
      <c r="AB309" s="264"/>
      <c r="AC309" s="264"/>
      <c r="AD309" s="265"/>
      <c r="AE309" s="265"/>
      <c r="AF309" s="265"/>
      <c r="AG309" s="265"/>
      <c r="AH309" s="265"/>
      <c r="AI309" s="266"/>
      <c r="AJ309" s="267"/>
      <c r="AK309" s="265"/>
      <c r="AL309" s="265"/>
      <c r="AM309" s="265"/>
      <c r="AN309" s="265"/>
      <c r="AO309" s="265"/>
      <c r="AP309" s="265"/>
      <c r="AQ309" s="266"/>
      <c r="AR309" s="267"/>
      <c r="AS309" s="265"/>
      <c r="AT309" s="265"/>
      <c r="AU309" s="265"/>
      <c r="AV309" s="265"/>
      <c r="AW309" s="265"/>
      <c r="AX309" s="265"/>
      <c r="AY309" s="266"/>
      <c r="AZ309" s="267"/>
      <c r="BA309" s="265"/>
      <c r="BB309" s="265"/>
      <c r="BC309" s="265"/>
      <c r="BD309" s="265"/>
      <c r="BE309" s="265"/>
      <c r="BF309" s="265"/>
      <c r="BG309" s="266"/>
      <c r="BH309" s="267"/>
      <c r="BI309" s="263"/>
      <c r="BJ309" s="265"/>
      <c r="BK309" s="265"/>
      <c r="BL309" s="265"/>
      <c r="BM309" s="265"/>
      <c r="BN309" s="265"/>
      <c r="BO309" s="266"/>
      <c r="BP309" s="267"/>
      <c r="BQ309" s="263"/>
      <c r="BR309" s="265"/>
      <c r="BS309" s="265"/>
      <c r="BT309" s="265"/>
      <c r="BU309" s="265"/>
      <c r="BV309" s="265"/>
      <c r="BW309" s="266"/>
      <c r="BX309" s="267"/>
      <c r="BY309" s="268"/>
      <c r="BZ309" s="265"/>
      <c r="CA309" s="265"/>
      <c r="CB309" s="265"/>
      <c r="CC309" s="265"/>
      <c r="CD309" s="265"/>
      <c r="CE309" s="266"/>
      <c r="CH309" s="265"/>
      <c r="CI309" s="265"/>
      <c r="CJ309" s="265"/>
      <c r="CK309" s="265"/>
      <c r="CL309" s="265"/>
      <c r="CM309" s="266"/>
      <c r="DQ309" s="134"/>
    </row>
    <row r="310" spans="1:121" s="113" customFormat="1" ht="33.75" customHeight="1" x14ac:dyDescent="0.2">
      <c r="A310" s="312"/>
      <c r="B310" s="313"/>
      <c r="C310" s="369"/>
      <c r="D310" s="369"/>
      <c r="E310" s="369"/>
      <c r="F310" s="369"/>
      <c r="G310" s="322"/>
      <c r="H310" s="318"/>
      <c r="I310" s="324"/>
      <c r="J310" s="663" t="str">
        <f>IF(I310&lt;&gt;"",MAX(J$1:J309)+1,"")</f>
        <v/>
      </c>
      <c r="K310" s="479" t="s">
        <v>680</v>
      </c>
      <c r="L310" s="480" t="s">
        <v>44</v>
      </c>
      <c r="M310" s="481" t="s">
        <v>45</v>
      </c>
      <c r="N310" s="726" t="s">
        <v>46</v>
      </c>
      <c r="O310" s="290" t="str">
        <f t="shared" si="871"/>
        <v/>
      </c>
      <c r="P310" s="479" t="s">
        <v>48</v>
      </c>
      <c r="Q310" s="482" t="s">
        <v>488</v>
      </c>
      <c r="R310" s="115"/>
      <c r="S310" s="145"/>
      <c r="T310" s="263"/>
      <c r="U310" s="116"/>
      <c r="V310" s="116"/>
      <c r="W310" s="116">
        <f>SUM(V293:V308)</f>
        <v>28</v>
      </c>
      <c r="X310" s="116"/>
      <c r="Y310" s="116">
        <f>SUM(X293:X308)</f>
        <v>0</v>
      </c>
      <c r="Z310" s="116"/>
      <c r="AA310" s="116">
        <f>SUM(Z293:Z308)</f>
        <v>28</v>
      </c>
      <c r="AB310" s="117">
        <f>W310/AA310</f>
        <v>1</v>
      </c>
      <c r="AC310" s="117"/>
      <c r="AD310" s="118"/>
      <c r="AE310" s="118"/>
      <c r="AF310" s="118"/>
      <c r="AG310" s="118"/>
      <c r="AH310" s="118"/>
      <c r="AI310" s="119"/>
      <c r="AJ310" s="120"/>
      <c r="AK310" s="118"/>
      <c r="AL310" s="118"/>
      <c r="AM310" s="118"/>
      <c r="AN310" s="118"/>
      <c r="AO310" s="118"/>
      <c r="AP310" s="118"/>
      <c r="AQ310" s="119"/>
      <c r="AR310" s="120"/>
      <c r="AS310" s="118"/>
      <c r="AT310" s="118"/>
      <c r="AU310" s="118"/>
      <c r="AV310" s="118"/>
      <c r="AW310" s="118"/>
      <c r="AX310" s="118"/>
      <c r="AY310" s="119"/>
      <c r="AZ310" s="120"/>
      <c r="BA310" s="118"/>
      <c r="BB310" s="118"/>
      <c r="BC310" s="118"/>
      <c r="BD310" s="118"/>
      <c r="BE310" s="118"/>
      <c r="BF310" s="118"/>
      <c r="BG310" s="119"/>
      <c r="BH310" s="120"/>
      <c r="BI310" s="116"/>
      <c r="BJ310" s="118"/>
      <c r="BK310" s="118"/>
      <c r="BL310" s="118"/>
      <c r="BM310" s="118"/>
      <c r="BN310" s="118"/>
      <c r="BO310" s="119"/>
      <c r="BP310" s="120"/>
      <c r="BQ310" s="116"/>
      <c r="BR310" s="118"/>
      <c r="BS310" s="118"/>
      <c r="BT310" s="118"/>
      <c r="BU310" s="118"/>
      <c r="BV310" s="118"/>
      <c r="BW310" s="119"/>
      <c r="BX310" s="120"/>
      <c r="BY310" s="121"/>
      <c r="BZ310" s="118"/>
      <c r="CA310" s="118"/>
      <c r="CB310" s="118"/>
      <c r="CC310" s="118"/>
      <c r="CD310" s="118"/>
      <c r="CE310" s="119"/>
      <c r="CH310" s="118"/>
      <c r="CI310" s="118"/>
      <c r="CJ310" s="118"/>
      <c r="CK310" s="118"/>
      <c r="CL310" s="118"/>
      <c r="CM310" s="119"/>
      <c r="DQ310" s="134"/>
    </row>
    <row r="311" spans="1:121" s="123" customFormat="1" ht="45.75" customHeight="1" x14ac:dyDescent="0.25">
      <c r="A311" s="364"/>
      <c r="B311" s="365" t="s">
        <v>72</v>
      </c>
      <c r="C311" s="352" t="str">
        <f t="shared" ref="C311:C316" si="943">$K$310</f>
        <v>10 - LES SERVICES PROPOSES AUX ENFANTS (si existants)</v>
      </c>
      <c r="D311" s="351" t="s">
        <v>489</v>
      </c>
      <c r="E311" s="313"/>
      <c r="F311" s="313">
        <f>VLOOKUP(H311,Feuil1!A$1:B$5,2,0)</f>
        <v>0.2</v>
      </c>
      <c r="G311" s="322">
        <f t="shared" si="893"/>
        <v>5</v>
      </c>
      <c r="H311" s="318" t="s">
        <v>157</v>
      </c>
      <c r="I311" s="324">
        <v>200</v>
      </c>
      <c r="J311" s="663">
        <f>IF(I311&lt;&gt;"",MAX(J$1:J310)+1,"")</f>
        <v>271</v>
      </c>
      <c r="K311" s="287" t="s">
        <v>321</v>
      </c>
      <c r="L311" s="285">
        <v>3</v>
      </c>
      <c r="M311" s="286" t="s">
        <v>0</v>
      </c>
      <c r="N311" s="673"/>
      <c r="O311" s="404" t="str">
        <f t="shared" si="871"/>
        <v/>
      </c>
      <c r="P311" s="287" t="s">
        <v>898</v>
      </c>
      <c r="Q311" s="456" t="s">
        <v>763</v>
      </c>
      <c r="R311" s="115"/>
      <c r="S311" s="145"/>
      <c r="T311" s="116">
        <f t="shared" ref="T311:T315" si="944">L311</f>
        <v>3</v>
      </c>
      <c r="U311" s="116">
        <f t="shared" ref="U311:U313" si="945">IF(M311="OUI",1,IF(M311="NON",0,IF(M311="Non Mesuré","",0)))</f>
        <v>1</v>
      </c>
      <c r="V311" s="116">
        <f t="shared" ref="V311:V315" si="946">IF(M311&lt;&gt;"Non Mesuré",T311*U311,"")</f>
        <v>3</v>
      </c>
      <c r="W311" s="116"/>
      <c r="X311" s="116">
        <f t="shared" ref="X311:X315" si="947">IF(M311="Non Mesuré",T311,0)</f>
        <v>0</v>
      </c>
      <c r="Y311" s="116"/>
      <c r="Z311" s="116">
        <f t="shared" ref="Z311:Z315" si="948">T311-X311</f>
        <v>3</v>
      </c>
      <c r="AA311" s="116"/>
      <c r="AB311" s="117"/>
      <c r="AC311" s="117"/>
      <c r="AD311" s="118" t="str">
        <f t="shared" ref="AD311:AD316" si="949">IF(G311=1,V311,"")</f>
        <v/>
      </c>
      <c r="AE311" s="118"/>
      <c r="AF311" s="118" t="str">
        <f t="shared" ref="AF311:AF316" si="950">IF(G311=1,X311,"")</f>
        <v/>
      </c>
      <c r="AG311" s="118"/>
      <c r="AH311" s="118" t="str">
        <f t="shared" ref="AH311:AH316" si="951">IF(G311=1,Z311,"")</f>
        <v/>
      </c>
      <c r="AI311" s="119"/>
      <c r="AJ311" s="120"/>
      <c r="AK311" s="118"/>
      <c r="AL311" s="118" t="str">
        <f t="shared" ref="AL311:AL316" si="952">IF(G311=2,V311,"")</f>
        <v/>
      </c>
      <c r="AM311" s="118"/>
      <c r="AN311" s="118" t="str">
        <f t="shared" ref="AN311:AN316" si="953">IF(G311=2,X311,"")</f>
        <v/>
      </c>
      <c r="AO311" s="118"/>
      <c r="AP311" s="118" t="str">
        <f t="shared" ref="AP311:AP316" si="954">IF(G311=2,Z311,"")</f>
        <v/>
      </c>
      <c r="AQ311" s="119"/>
      <c r="AR311" s="120"/>
      <c r="AS311" s="118"/>
      <c r="AT311" s="118" t="str">
        <f t="shared" ref="AT311:AT316" si="955">IF(G311=3,V311,"")</f>
        <v/>
      </c>
      <c r="AU311" s="118"/>
      <c r="AV311" s="118" t="str">
        <f t="shared" ref="AV311:AV316" si="956">IF(G311=3,X311,"")</f>
        <v/>
      </c>
      <c r="AW311" s="118"/>
      <c r="AX311" s="118" t="str">
        <f t="shared" ref="AX311:AX316" si="957">IF(G311=3,Z311,"")</f>
        <v/>
      </c>
      <c r="AY311" s="119"/>
      <c r="AZ311" s="120"/>
      <c r="BA311" s="118"/>
      <c r="BB311" s="118" t="str">
        <f t="shared" ref="BB311:BB316" si="958">IF(G311=4,V311,"")</f>
        <v/>
      </c>
      <c r="BC311" s="118"/>
      <c r="BD311" s="118" t="str">
        <f t="shared" ref="BD311:BD316" si="959">IF(G311=4,X311,"")</f>
        <v/>
      </c>
      <c r="BE311" s="118"/>
      <c r="BF311" s="118" t="str">
        <f t="shared" ref="BF311:BF316" si="960">IF(G311=4,Z311,"")</f>
        <v/>
      </c>
      <c r="BG311" s="119"/>
      <c r="BH311" s="120"/>
      <c r="BI311" s="116"/>
      <c r="BJ311" s="118">
        <f t="shared" ref="BJ311:BJ316" si="961">IF(G311=5,V311,"")</f>
        <v>3</v>
      </c>
      <c r="BK311" s="118"/>
      <c r="BL311" s="118">
        <f t="shared" ref="BL311:BL316" si="962">IF(G311=5,X311,"")</f>
        <v>0</v>
      </c>
      <c r="BM311" s="118"/>
      <c r="BN311" s="118">
        <f t="shared" ref="BN311:BN316" si="963">IF(G311=5,Z311,"")</f>
        <v>3</v>
      </c>
      <c r="BO311" s="119"/>
      <c r="BP311" s="120"/>
      <c r="BQ311" s="116"/>
      <c r="BR311" s="118" t="str">
        <f t="shared" ref="BR311:BR316" si="964">IF(A311=31,V311,"")</f>
        <v/>
      </c>
      <c r="BS311" s="118"/>
      <c r="BT311" s="118" t="str">
        <f t="shared" ref="BT311:BT316" si="965">IF(A311=31,X311,"")</f>
        <v/>
      </c>
      <c r="BU311" s="118"/>
      <c r="BV311" s="118" t="str">
        <f t="shared" ref="BV311:BV316" si="966">IF(A311=31,Z311,"")</f>
        <v/>
      </c>
      <c r="BW311" s="119"/>
      <c r="BX311" s="120"/>
      <c r="BY311" s="121"/>
      <c r="BZ311" s="118" t="str">
        <f t="shared" ref="BZ311:BZ316" si="967">IF(A311=32,V311,"")</f>
        <v/>
      </c>
      <c r="CA311" s="118"/>
      <c r="CB311" s="118" t="str">
        <f t="shared" ref="CB311:CB316" si="968">IF(A311=32,X311,"")</f>
        <v/>
      </c>
      <c r="CC311" s="118"/>
      <c r="CD311" s="118" t="str">
        <f t="shared" ref="CD311:CD316" si="969">IF(A311=32,Z311,"")</f>
        <v/>
      </c>
      <c r="CE311" s="119"/>
      <c r="CF311" s="113"/>
      <c r="CG311" s="113"/>
      <c r="CH311" s="118" t="str">
        <f t="shared" ref="CH311:CH316" si="970">IF(A311=33,V311,"")</f>
        <v/>
      </c>
      <c r="CI311" s="118"/>
      <c r="CJ311" s="118" t="str">
        <f t="shared" ref="CJ311:CJ316" si="971">IF(A311=33,X311,"")</f>
        <v/>
      </c>
      <c r="CK311" s="118"/>
      <c r="CL311" s="118" t="str">
        <f t="shared" ref="CL311:CL316" si="972">IF(A311=33,Z311,"")</f>
        <v/>
      </c>
      <c r="CM311" s="119"/>
      <c r="CN311" s="113"/>
      <c r="CO311" s="113"/>
      <c r="CP311" s="113"/>
      <c r="DQ311" s="151"/>
    </row>
    <row r="312" spans="1:121" s="113" customFormat="1" ht="53.25" customHeight="1" x14ac:dyDescent="0.25">
      <c r="A312" s="312"/>
      <c r="B312" s="313" t="s">
        <v>72</v>
      </c>
      <c r="C312" s="352" t="str">
        <f t="shared" si="943"/>
        <v>10 - LES SERVICES PROPOSES AUX ENFANTS (si existants)</v>
      </c>
      <c r="D312" s="351" t="s">
        <v>489</v>
      </c>
      <c r="E312" s="313"/>
      <c r="F312" s="313">
        <f>VLOOKUP(H312,Feuil1!A$1:B$5,2,0)</f>
        <v>0.2</v>
      </c>
      <c r="G312" s="322">
        <f t="shared" si="893"/>
        <v>5</v>
      </c>
      <c r="H312" s="318" t="s">
        <v>157</v>
      </c>
      <c r="I312" s="324">
        <v>77</v>
      </c>
      <c r="J312" s="663">
        <f>IF(I312&lt;&gt;"",MAX(J$1:J311)+1,"")</f>
        <v>272</v>
      </c>
      <c r="K312" s="188" t="s">
        <v>639</v>
      </c>
      <c r="L312" s="182">
        <v>1</v>
      </c>
      <c r="M312" s="213" t="s">
        <v>0</v>
      </c>
      <c r="N312" s="668"/>
      <c r="O312" s="199" t="str">
        <f t="shared" si="871"/>
        <v/>
      </c>
      <c r="P312" s="188" t="s">
        <v>322</v>
      </c>
      <c r="Q312" s="447" t="s">
        <v>763</v>
      </c>
      <c r="R312" s="115"/>
      <c r="S312" s="145"/>
      <c r="T312" s="116">
        <f t="shared" si="944"/>
        <v>1</v>
      </c>
      <c r="U312" s="116">
        <f t="shared" si="945"/>
        <v>1</v>
      </c>
      <c r="V312" s="116">
        <f t="shared" si="946"/>
        <v>1</v>
      </c>
      <c r="W312" s="116"/>
      <c r="X312" s="116">
        <f t="shared" si="947"/>
        <v>0</v>
      </c>
      <c r="Y312" s="116"/>
      <c r="Z312" s="116">
        <f t="shared" si="948"/>
        <v>1</v>
      </c>
      <c r="AA312" s="116"/>
      <c r="AB312" s="117"/>
      <c r="AC312" s="117"/>
      <c r="AD312" s="118" t="str">
        <f t="shared" si="949"/>
        <v/>
      </c>
      <c r="AE312" s="118"/>
      <c r="AF312" s="118" t="str">
        <f t="shared" si="950"/>
        <v/>
      </c>
      <c r="AG312" s="118"/>
      <c r="AH312" s="118" t="str">
        <f t="shared" si="951"/>
        <v/>
      </c>
      <c r="AI312" s="119"/>
      <c r="AJ312" s="120"/>
      <c r="AK312" s="118"/>
      <c r="AL312" s="118" t="str">
        <f t="shared" si="952"/>
        <v/>
      </c>
      <c r="AM312" s="118"/>
      <c r="AN312" s="118" t="str">
        <f t="shared" si="953"/>
        <v/>
      </c>
      <c r="AO312" s="118"/>
      <c r="AP312" s="118" t="str">
        <f t="shared" si="954"/>
        <v/>
      </c>
      <c r="AQ312" s="119"/>
      <c r="AR312" s="120"/>
      <c r="AS312" s="118"/>
      <c r="AT312" s="118" t="str">
        <f t="shared" si="955"/>
        <v/>
      </c>
      <c r="AU312" s="118"/>
      <c r="AV312" s="118" t="str">
        <f t="shared" si="956"/>
        <v/>
      </c>
      <c r="AW312" s="118"/>
      <c r="AX312" s="118" t="str">
        <f t="shared" si="957"/>
        <v/>
      </c>
      <c r="AY312" s="119"/>
      <c r="AZ312" s="120"/>
      <c r="BA312" s="118"/>
      <c r="BB312" s="118" t="str">
        <f t="shared" si="958"/>
        <v/>
      </c>
      <c r="BC312" s="118"/>
      <c r="BD312" s="118" t="str">
        <f t="shared" si="959"/>
        <v/>
      </c>
      <c r="BE312" s="118"/>
      <c r="BF312" s="118" t="str">
        <f t="shared" si="960"/>
        <v/>
      </c>
      <c r="BG312" s="119"/>
      <c r="BH312" s="120"/>
      <c r="BI312" s="116"/>
      <c r="BJ312" s="118">
        <f t="shared" si="961"/>
        <v>1</v>
      </c>
      <c r="BK312" s="118"/>
      <c r="BL312" s="118">
        <f t="shared" si="962"/>
        <v>0</v>
      </c>
      <c r="BM312" s="118"/>
      <c r="BN312" s="118">
        <f t="shared" si="963"/>
        <v>1</v>
      </c>
      <c r="BO312" s="119"/>
      <c r="BP312" s="120"/>
      <c r="BQ312" s="116"/>
      <c r="BR312" s="118" t="str">
        <f t="shared" si="964"/>
        <v/>
      </c>
      <c r="BS312" s="118"/>
      <c r="BT312" s="118" t="str">
        <f t="shared" si="965"/>
        <v/>
      </c>
      <c r="BU312" s="118"/>
      <c r="BV312" s="118" t="str">
        <f t="shared" si="966"/>
        <v/>
      </c>
      <c r="BW312" s="119"/>
      <c r="BX312" s="120"/>
      <c r="BY312" s="121"/>
      <c r="BZ312" s="118" t="str">
        <f t="shared" si="967"/>
        <v/>
      </c>
      <c r="CA312" s="118"/>
      <c r="CB312" s="118" t="str">
        <f t="shared" si="968"/>
        <v/>
      </c>
      <c r="CC312" s="118"/>
      <c r="CD312" s="118" t="str">
        <f t="shared" si="969"/>
        <v/>
      </c>
      <c r="CE312" s="119"/>
      <c r="CH312" s="118" t="str">
        <f t="shared" si="970"/>
        <v/>
      </c>
      <c r="CI312" s="118"/>
      <c r="CJ312" s="118" t="str">
        <f t="shared" si="971"/>
        <v/>
      </c>
      <c r="CK312" s="118"/>
      <c r="CL312" s="118" t="str">
        <f t="shared" si="972"/>
        <v/>
      </c>
      <c r="CM312" s="119"/>
      <c r="DQ312" s="134">
        <f>IF(I312&lt;&gt;"",MAX(J$1:J208)+1,"")</f>
        <v>182</v>
      </c>
    </row>
    <row r="313" spans="1:121" s="113" customFormat="1" ht="52.5" customHeight="1" x14ac:dyDescent="0.25">
      <c r="A313" s="312"/>
      <c r="B313" s="313" t="s">
        <v>72</v>
      </c>
      <c r="C313" s="352" t="str">
        <f t="shared" si="943"/>
        <v>10 - LES SERVICES PROPOSES AUX ENFANTS (si existants)</v>
      </c>
      <c r="D313" s="351" t="s">
        <v>739</v>
      </c>
      <c r="E313" s="313"/>
      <c r="F313" s="313">
        <f>VLOOKUP(H313,Feuil1!A$1:B$5,2,0)</f>
        <v>0.35</v>
      </c>
      <c r="G313" s="322">
        <f t="shared" si="893"/>
        <v>2</v>
      </c>
      <c r="H313" s="318" t="s">
        <v>121</v>
      </c>
      <c r="I313" s="324">
        <v>77</v>
      </c>
      <c r="J313" s="663">
        <f>IF(I313&lt;&gt;"",MAX(J$1:J312)+1,"")</f>
        <v>273</v>
      </c>
      <c r="K313" s="188" t="s">
        <v>323</v>
      </c>
      <c r="L313" s="182">
        <v>1</v>
      </c>
      <c r="M313" s="213" t="s">
        <v>0</v>
      </c>
      <c r="N313" s="668"/>
      <c r="O313" s="199" t="str">
        <f t="shared" si="871"/>
        <v/>
      </c>
      <c r="P313" s="188" t="s">
        <v>324</v>
      </c>
      <c r="Q313" s="447" t="s">
        <v>763</v>
      </c>
      <c r="R313" s="115"/>
      <c r="S313" s="145"/>
      <c r="T313" s="116">
        <f t="shared" si="944"/>
        <v>1</v>
      </c>
      <c r="U313" s="116">
        <f t="shared" si="945"/>
        <v>1</v>
      </c>
      <c r="V313" s="116">
        <f t="shared" si="946"/>
        <v>1</v>
      </c>
      <c r="W313" s="116"/>
      <c r="X313" s="116">
        <f t="shared" si="947"/>
        <v>0</v>
      </c>
      <c r="Y313" s="116"/>
      <c r="Z313" s="116">
        <f t="shared" si="948"/>
        <v>1</v>
      </c>
      <c r="AA313" s="116"/>
      <c r="AB313" s="117"/>
      <c r="AC313" s="117"/>
      <c r="AD313" s="118" t="str">
        <f t="shared" si="949"/>
        <v/>
      </c>
      <c r="AE313" s="118"/>
      <c r="AF313" s="118" t="str">
        <f t="shared" si="950"/>
        <v/>
      </c>
      <c r="AG313" s="118"/>
      <c r="AH313" s="118" t="str">
        <f t="shared" si="951"/>
        <v/>
      </c>
      <c r="AI313" s="119"/>
      <c r="AJ313" s="120"/>
      <c r="AK313" s="118"/>
      <c r="AL313" s="118">
        <f t="shared" si="952"/>
        <v>1</v>
      </c>
      <c r="AM313" s="118"/>
      <c r="AN313" s="118">
        <f t="shared" si="953"/>
        <v>0</v>
      </c>
      <c r="AO313" s="118"/>
      <c r="AP313" s="118">
        <f t="shared" si="954"/>
        <v>1</v>
      </c>
      <c r="AQ313" s="119"/>
      <c r="AR313" s="120"/>
      <c r="AS313" s="118"/>
      <c r="AT313" s="118" t="str">
        <f t="shared" si="955"/>
        <v/>
      </c>
      <c r="AU313" s="118"/>
      <c r="AV313" s="118" t="str">
        <f t="shared" si="956"/>
        <v/>
      </c>
      <c r="AW313" s="118"/>
      <c r="AX313" s="118" t="str">
        <f t="shared" si="957"/>
        <v/>
      </c>
      <c r="AY313" s="119"/>
      <c r="AZ313" s="120"/>
      <c r="BA313" s="118"/>
      <c r="BB313" s="118" t="str">
        <f t="shared" si="958"/>
        <v/>
      </c>
      <c r="BC313" s="118"/>
      <c r="BD313" s="118" t="str">
        <f t="shared" si="959"/>
        <v/>
      </c>
      <c r="BE313" s="118"/>
      <c r="BF313" s="118" t="str">
        <f t="shared" si="960"/>
        <v/>
      </c>
      <c r="BG313" s="119"/>
      <c r="BH313" s="120"/>
      <c r="BI313" s="116"/>
      <c r="BJ313" s="118" t="str">
        <f t="shared" si="961"/>
        <v/>
      </c>
      <c r="BK313" s="118"/>
      <c r="BL313" s="118" t="str">
        <f t="shared" si="962"/>
        <v/>
      </c>
      <c r="BM313" s="118"/>
      <c r="BN313" s="118" t="str">
        <f t="shared" si="963"/>
        <v/>
      </c>
      <c r="BO313" s="119"/>
      <c r="BP313" s="120"/>
      <c r="BQ313" s="116"/>
      <c r="BR313" s="118" t="str">
        <f t="shared" si="964"/>
        <v/>
      </c>
      <c r="BS313" s="118"/>
      <c r="BT313" s="118" t="str">
        <f t="shared" si="965"/>
        <v/>
      </c>
      <c r="BU313" s="118"/>
      <c r="BV313" s="118" t="str">
        <f t="shared" si="966"/>
        <v/>
      </c>
      <c r="BW313" s="119"/>
      <c r="BX313" s="120"/>
      <c r="BY313" s="121"/>
      <c r="BZ313" s="118" t="str">
        <f t="shared" si="967"/>
        <v/>
      </c>
      <c r="CA313" s="118"/>
      <c r="CB313" s="118" t="str">
        <f t="shared" si="968"/>
        <v/>
      </c>
      <c r="CC313" s="118"/>
      <c r="CD313" s="118" t="str">
        <f t="shared" si="969"/>
        <v/>
      </c>
      <c r="CE313" s="119"/>
      <c r="CH313" s="118" t="str">
        <f t="shared" si="970"/>
        <v/>
      </c>
      <c r="CI313" s="118"/>
      <c r="CJ313" s="118" t="str">
        <f t="shared" si="971"/>
        <v/>
      </c>
      <c r="CK313" s="118"/>
      <c r="CL313" s="118" t="str">
        <f t="shared" si="972"/>
        <v/>
      </c>
      <c r="CM313" s="119"/>
      <c r="DQ313" s="134">
        <f>IF(I313&lt;&gt;"",MAX(J$1:J208)+1,"")</f>
        <v>182</v>
      </c>
    </row>
    <row r="314" spans="1:121" s="113" customFormat="1" ht="50.25" customHeight="1" x14ac:dyDescent="0.25">
      <c r="A314" s="312">
        <v>31</v>
      </c>
      <c r="B314" s="313" t="s">
        <v>72</v>
      </c>
      <c r="C314" s="352" t="str">
        <f t="shared" si="943"/>
        <v>10 - LES SERVICES PROPOSES AUX ENFANTS (si existants)</v>
      </c>
      <c r="D314" s="351" t="s">
        <v>739</v>
      </c>
      <c r="E314" s="313"/>
      <c r="F314" s="313">
        <f>VLOOKUP(H314,Feuil1!A$1:B$5,2,0)</f>
        <v>0.25</v>
      </c>
      <c r="G314" s="322">
        <f t="shared" si="893"/>
        <v>3</v>
      </c>
      <c r="H314" s="318" t="s">
        <v>154</v>
      </c>
      <c r="I314" s="324">
        <v>76</v>
      </c>
      <c r="J314" s="663">
        <f>IF(I314&lt;&gt;"",MAX(J$1:J313)+1,"")</f>
        <v>274</v>
      </c>
      <c r="K314" s="183" t="s">
        <v>325</v>
      </c>
      <c r="L314" s="182">
        <v>3</v>
      </c>
      <c r="M314" s="213" t="s">
        <v>87</v>
      </c>
      <c r="N314" s="668"/>
      <c r="O314" s="199" t="str">
        <f t="shared" si="871"/>
        <v/>
      </c>
      <c r="P314" s="188" t="s">
        <v>817</v>
      </c>
      <c r="Q314" s="447" t="s">
        <v>763</v>
      </c>
      <c r="R314" s="115"/>
      <c r="S314" s="145"/>
      <c r="T314" s="263">
        <f t="shared" si="944"/>
        <v>3</v>
      </c>
      <c r="U314" s="116">
        <f t="shared" ref="U314:U315" si="973">IF(M314="Très Satisfaisant",1,IF(M314="Satisfaisant",0.75,IF(M314="Insatisfaisant",0.25,IF(M314="Très Insatisfaisant",0,IF(M314="Non Mesuré","",0)))))</f>
        <v>1</v>
      </c>
      <c r="V314" s="116">
        <f t="shared" si="946"/>
        <v>3</v>
      </c>
      <c r="W314" s="116"/>
      <c r="X314" s="116">
        <f t="shared" si="947"/>
        <v>0</v>
      </c>
      <c r="Y314" s="116"/>
      <c r="Z314" s="116">
        <f t="shared" si="948"/>
        <v>3</v>
      </c>
      <c r="AA314" s="116"/>
      <c r="AB314" s="117"/>
      <c r="AC314" s="117"/>
      <c r="AD314" s="118" t="str">
        <f t="shared" si="949"/>
        <v/>
      </c>
      <c r="AE314" s="118"/>
      <c r="AF314" s="118" t="str">
        <f t="shared" si="950"/>
        <v/>
      </c>
      <c r="AG314" s="118"/>
      <c r="AH314" s="118" t="str">
        <f t="shared" si="951"/>
        <v/>
      </c>
      <c r="AI314" s="119"/>
      <c r="AJ314" s="120"/>
      <c r="AK314" s="118"/>
      <c r="AL314" s="118" t="str">
        <f t="shared" si="952"/>
        <v/>
      </c>
      <c r="AM314" s="118"/>
      <c r="AN314" s="118" t="str">
        <f t="shared" si="953"/>
        <v/>
      </c>
      <c r="AO314" s="118"/>
      <c r="AP314" s="118" t="str">
        <f t="shared" si="954"/>
        <v/>
      </c>
      <c r="AQ314" s="119"/>
      <c r="AR314" s="120"/>
      <c r="AS314" s="118"/>
      <c r="AT314" s="118">
        <f t="shared" si="955"/>
        <v>3</v>
      </c>
      <c r="AU314" s="118"/>
      <c r="AV314" s="118">
        <f t="shared" si="956"/>
        <v>0</v>
      </c>
      <c r="AW314" s="118"/>
      <c r="AX314" s="118">
        <f t="shared" si="957"/>
        <v>3</v>
      </c>
      <c r="AY314" s="119"/>
      <c r="AZ314" s="120"/>
      <c r="BA314" s="118"/>
      <c r="BB314" s="118" t="str">
        <f t="shared" si="958"/>
        <v/>
      </c>
      <c r="BC314" s="118"/>
      <c r="BD314" s="118" t="str">
        <f t="shared" si="959"/>
        <v/>
      </c>
      <c r="BE314" s="118"/>
      <c r="BF314" s="118" t="str">
        <f t="shared" si="960"/>
        <v/>
      </c>
      <c r="BG314" s="119"/>
      <c r="BH314" s="120"/>
      <c r="BI314" s="116"/>
      <c r="BJ314" s="118" t="str">
        <f t="shared" si="961"/>
        <v/>
      </c>
      <c r="BK314" s="118"/>
      <c r="BL314" s="118" t="str">
        <f t="shared" si="962"/>
        <v/>
      </c>
      <c r="BM314" s="118"/>
      <c r="BN314" s="118" t="str">
        <f t="shared" si="963"/>
        <v/>
      </c>
      <c r="BO314" s="119"/>
      <c r="BP314" s="120"/>
      <c r="BQ314" s="116"/>
      <c r="BR314" s="118">
        <f t="shared" si="964"/>
        <v>3</v>
      </c>
      <c r="BS314" s="118"/>
      <c r="BT314" s="118">
        <f t="shared" si="965"/>
        <v>0</v>
      </c>
      <c r="BU314" s="118"/>
      <c r="BV314" s="118">
        <f t="shared" si="966"/>
        <v>3</v>
      </c>
      <c r="BW314" s="119"/>
      <c r="BX314" s="120"/>
      <c r="BY314" s="121"/>
      <c r="BZ314" s="118" t="str">
        <f t="shared" si="967"/>
        <v/>
      </c>
      <c r="CA314" s="118"/>
      <c r="CB314" s="118" t="str">
        <f t="shared" si="968"/>
        <v/>
      </c>
      <c r="CC314" s="118"/>
      <c r="CD314" s="118" t="str">
        <f t="shared" si="969"/>
        <v/>
      </c>
      <c r="CE314" s="119"/>
      <c r="CH314" s="118" t="str">
        <f t="shared" si="970"/>
        <v/>
      </c>
      <c r="CI314" s="118"/>
      <c r="CJ314" s="118" t="str">
        <f t="shared" si="971"/>
        <v/>
      </c>
      <c r="CK314" s="118"/>
      <c r="CL314" s="118" t="str">
        <f t="shared" si="972"/>
        <v/>
      </c>
      <c r="CM314" s="119"/>
      <c r="DQ314" s="134">
        <f>IF(I314&lt;&gt;"",MAX(J$1:J208)+1,"")</f>
        <v>182</v>
      </c>
    </row>
    <row r="315" spans="1:121" s="113" customFormat="1" ht="48" customHeight="1" x14ac:dyDescent="0.25">
      <c r="A315" s="312">
        <v>32</v>
      </c>
      <c r="B315" s="313" t="s">
        <v>84</v>
      </c>
      <c r="C315" s="352" t="str">
        <f t="shared" si="943"/>
        <v>10 - LES SERVICES PROPOSES AUX ENFANTS (si existants)</v>
      </c>
      <c r="D315" s="351" t="s">
        <v>739</v>
      </c>
      <c r="E315" s="313"/>
      <c r="F315" s="313">
        <f>VLOOKUP(H315,Feuil1!A$1:B$5,2,0)</f>
        <v>0.25</v>
      </c>
      <c r="G315" s="322">
        <f t="shared" si="893"/>
        <v>3</v>
      </c>
      <c r="H315" s="318" t="s">
        <v>154</v>
      </c>
      <c r="I315" s="324">
        <v>76</v>
      </c>
      <c r="J315" s="663">
        <f>IF(I315&lt;&gt;"",MAX(J$1:J314)+1,"")</f>
        <v>275</v>
      </c>
      <c r="K315" s="183" t="s">
        <v>326</v>
      </c>
      <c r="L315" s="182">
        <v>3</v>
      </c>
      <c r="M315" s="213" t="s">
        <v>87</v>
      </c>
      <c r="N315" s="668"/>
      <c r="O315" s="199" t="str">
        <f t="shared" si="871"/>
        <v/>
      </c>
      <c r="P315" s="188" t="s">
        <v>817</v>
      </c>
      <c r="Q315" s="447" t="s">
        <v>763</v>
      </c>
      <c r="R315" s="115"/>
      <c r="S315" s="145"/>
      <c r="T315" s="263">
        <f t="shared" si="944"/>
        <v>3</v>
      </c>
      <c r="U315" s="116">
        <f t="shared" si="973"/>
        <v>1</v>
      </c>
      <c r="V315" s="116">
        <f t="shared" si="946"/>
        <v>3</v>
      </c>
      <c r="W315" s="116"/>
      <c r="X315" s="116">
        <f t="shared" si="947"/>
        <v>0</v>
      </c>
      <c r="Y315" s="116"/>
      <c r="Z315" s="116">
        <f t="shared" si="948"/>
        <v>3</v>
      </c>
      <c r="AA315" s="116"/>
      <c r="AB315" s="117"/>
      <c r="AC315" s="117"/>
      <c r="AD315" s="118" t="str">
        <f t="shared" si="949"/>
        <v/>
      </c>
      <c r="AE315" s="118"/>
      <c r="AF315" s="118" t="str">
        <f t="shared" si="950"/>
        <v/>
      </c>
      <c r="AG315" s="118"/>
      <c r="AH315" s="118" t="str">
        <f t="shared" si="951"/>
        <v/>
      </c>
      <c r="AI315" s="119"/>
      <c r="AJ315" s="120"/>
      <c r="AK315" s="118"/>
      <c r="AL315" s="118" t="str">
        <f t="shared" si="952"/>
        <v/>
      </c>
      <c r="AM315" s="118"/>
      <c r="AN315" s="118" t="str">
        <f t="shared" si="953"/>
        <v/>
      </c>
      <c r="AO315" s="118"/>
      <c r="AP315" s="118" t="str">
        <f t="shared" si="954"/>
        <v/>
      </c>
      <c r="AQ315" s="119"/>
      <c r="AR315" s="120"/>
      <c r="AS315" s="118"/>
      <c r="AT315" s="118">
        <f t="shared" si="955"/>
        <v>3</v>
      </c>
      <c r="AU315" s="118"/>
      <c r="AV315" s="118">
        <f t="shared" si="956"/>
        <v>0</v>
      </c>
      <c r="AW315" s="118"/>
      <c r="AX315" s="118">
        <f t="shared" si="957"/>
        <v>3</v>
      </c>
      <c r="AY315" s="119"/>
      <c r="AZ315" s="120"/>
      <c r="BA315" s="118"/>
      <c r="BB315" s="118" t="str">
        <f t="shared" si="958"/>
        <v/>
      </c>
      <c r="BC315" s="118"/>
      <c r="BD315" s="118" t="str">
        <f t="shared" si="959"/>
        <v/>
      </c>
      <c r="BE315" s="118"/>
      <c r="BF315" s="118" t="str">
        <f t="shared" si="960"/>
        <v/>
      </c>
      <c r="BG315" s="119"/>
      <c r="BH315" s="120"/>
      <c r="BI315" s="116"/>
      <c r="BJ315" s="118" t="str">
        <f t="shared" si="961"/>
        <v/>
      </c>
      <c r="BK315" s="118"/>
      <c r="BL315" s="118" t="str">
        <f t="shared" si="962"/>
        <v/>
      </c>
      <c r="BM315" s="118"/>
      <c r="BN315" s="118" t="str">
        <f t="shared" si="963"/>
        <v/>
      </c>
      <c r="BO315" s="119"/>
      <c r="BP315" s="120"/>
      <c r="BQ315" s="116"/>
      <c r="BR315" s="118" t="str">
        <f t="shared" si="964"/>
        <v/>
      </c>
      <c r="BS315" s="118"/>
      <c r="BT315" s="118" t="str">
        <f t="shared" si="965"/>
        <v/>
      </c>
      <c r="BU315" s="118"/>
      <c r="BV315" s="118" t="str">
        <f t="shared" si="966"/>
        <v/>
      </c>
      <c r="BW315" s="119"/>
      <c r="BX315" s="120"/>
      <c r="BY315" s="121"/>
      <c r="BZ315" s="118">
        <f t="shared" si="967"/>
        <v>3</v>
      </c>
      <c r="CA315" s="118"/>
      <c r="CB315" s="118">
        <f t="shared" si="968"/>
        <v>0</v>
      </c>
      <c r="CC315" s="118"/>
      <c r="CD315" s="118">
        <f t="shared" si="969"/>
        <v>3</v>
      </c>
      <c r="CE315" s="119"/>
      <c r="CH315" s="118" t="str">
        <f t="shared" si="970"/>
        <v/>
      </c>
      <c r="CI315" s="118"/>
      <c r="CJ315" s="118" t="str">
        <f t="shared" si="971"/>
        <v/>
      </c>
      <c r="CK315" s="118"/>
      <c r="CL315" s="118" t="str">
        <f t="shared" si="972"/>
        <v/>
      </c>
      <c r="CM315" s="119"/>
      <c r="DQ315" s="134">
        <f>IF(I315&lt;&gt;"",MAX(J$1:J208)+1,"")</f>
        <v>182</v>
      </c>
    </row>
    <row r="316" spans="1:121" s="113" customFormat="1" ht="89.25" customHeight="1" x14ac:dyDescent="0.25">
      <c r="A316" s="312"/>
      <c r="B316" s="340" t="s">
        <v>84</v>
      </c>
      <c r="C316" s="352" t="str">
        <f t="shared" si="943"/>
        <v>10 - LES SERVICES PROPOSES AUX ENFANTS (si existants)</v>
      </c>
      <c r="D316" s="351" t="s">
        <v>739</v>
      </c>
      <c r="E316" s="313"/>
      <c r="F316" s="313">
        <f>VLOOKUP(H316,Feuil1!A$1:B$5,2,0)</f>
        <v>0.1</v>
      </c>
      <c r="G316" s="322">
        <f t="shared" si="893"/>
        <v>1</v>
      </c>
      <c r="H316" s="318" t="s">
        <v>74</v>
      </c>
      <c r="I316" s="324">
        <v>75</v>
      </c>
      <c r="J316" s="663">
        <f>IF(I316&lt;&gt;"",MAX(J$1:J315)+1,"")</f>
        <v>276</v>
      </c>
      <c r="K316" s="189" t="s">
        <v>327</v>
      </c>
      <c r="L316" s="184">
        <v>1</v>
      </c>
      <c r="M316" s="214" t="s">
        <v>0</v>
      </c>
      <c r="N316" s="670"/>
      <c r="O316" s="200" t="str">
        <f t="shared" si="871"/>
        <v/>
      </c>
      <c r="P316" s="189" t="s">
        <v>328</v>
      </c>
      <c r="Q316" s="448" t="s">
        <v>763</v>
      </c>
      <c r="R316" s="115"/>
      <c r="S316" s="145"/>
      <c r="T316" s="116">
        <f>L316</f>
        <v>1</v>
      </c>
      <c r="U316" s="116">
        <f>IF(M316="OUI",1,IF(M316="NON",0,IF(M316="Non Mesuré","",0)))</f>
        <v>1</v>
      </c>
      <c r="V316" s="116">
        <f>IF(M316&lt;&gt;"Non Mesuré",T316*U316,"")</f>
        <v>1</v>
      </c>
      <c r="W316" s="116"/>
      <c r="X316" s="116">
        <f>IF(M316="Non Mesuré",T316,0)</f>
        <v>0</v>
      </c>
      <c r="Y316" s="116"/>
      <c r="Z316" s="116">
        <f>T316-X316</f>
        <v>1</v>
      </c>
      <c r="AA316" s="116"/>
      <c r="AB316" s="117"/>
      <c r="AC316" s="117"/>
      <c r="AD316" s="118">
        <f t="shared" si="949"/>
        <v>1</v>
      </c>
      <c r="AE316" s="118"/>
      <c r="AF316" s="118">
        <f t="shared" si="950"/>
        <v>0</v>
      </c>
      <c r="AG316" s="118"/>
      <c r="AH316" s="118">
        <f t="shared" si="951"/>
        <v>1</v>
      </c>
      <c r="AI316" s="119"/>
      <c r="AJ316" s="120"/>
      <c r="AK316" s="118"/>
      <c r="AL316" s="118" t="str">
        <f t="shared" si="952"/>
        <v/>
      </c>
      <c r="AM316" s="118"/>
      <c r="AN316" s="118" t="str">
        <f t="shared" si="953"/>
        <v/>
      </c>
      <c r="AO316" s="118"/>
      <c r="AP316" s="118" t="str">
        <f t="shared" si="954"/>
        <v/>
      </c>
      <c r="AQ316" s="119"/>
      <c r="AR316" s="120"/>
      <c r="AS316" s="118"/>
      <c r="AT316" s="118" t="str">
        <f t="shared" si="955"/>
        <v/>
      </c>
      <c r="AU316" s="118"/>
      <c r="AV316" s="118" t="str">
        <f t="shared" si="956"/>
        <v/>
      </c>
      <c r="AW316" s="118"/>
      <c r="AX316" s="118" t="str">
        <f t="shared" si="957"/>
        <v/>
      </c>
      <c r="AY316" s="119"/>
      <c r="AZ316" s="120"/>
      <c r="BA316" s="118"/>
      <c r="BB316" s="118" t="str">
        <f t="shared" si="958"/>
        <v/>
      </c>
      <c r="BC316" s="118"/>
      <c r="BD316" s="118" t="str">
        <f t="shared" si="959"/>
        <v/>
      </c>
      <c r="BE316" s="118"/>
      <c r="BF316" s="118" t="str">
        <f t="shared" si="960"/>
        <v/>
      </c>
      <c r="BG316" s="119"/>
      <c r="BH316" s="120"/>
      <c r="BI316" s="116"/>
      <c r="BJ316" s="118" t="str">
        <f t="shared" si="961"/>
        <v/>
      </c>
      <c r="BK316" s="118"/>
      <c r="BL316" s="118" t="str">
        <f t="shared" si="962"/>
        <v/>
      </c>
      <c r="BM316" s="118"/>
      <c r="BN316" s="118" t="str">
        <f t="shared" si="963"/>
        <v/>
      </c>
      <c r="BO316" s="119"/>
      <c r="BP316" s="120"/>
      <c r="BQ316" s="116"/>
      <c r="BR316" s="118" t="str">
        <f t="shared" si="964"/>
        <v/>
      </c>
      <c r="BS316" s="118"/>
      <c r="BT316" s="118" t="str">
        <f t="shared" si="965"/>
        <v/>
      </c>
      <c r="BU316" s="118"/>
      <c r="BV316" s="118" t="str">
        <f t="shared" si="966"/>
        <v/>
      </c>
      <c r="BW316" s="119"/>
      <c r="BX316" s="120"/>
      <c r="BY316" s="121"/>
      <c r="BZ316" s="118" t="str">
        <f t="shared" si="967"/>
        <v/>
      </c>
      <c r="CA316" s="118"/>
      <c r="CB316" s="118" t="str">
        <f t="shared" si="968"/>
        <v/>
      </c>
      <c r="CC316" s="118"/>
      <c r="CD316" s="118" t="str">
        <f t="shared" si="969"/>
        <v/>
      </c>
      <c r="CE316" s="119"/>
      <c r="CH316" s="118" t="str">
        <f t="shared" si="970"/>
        <v/>
      </c>
      <c r="CI316" s="118"/>
      <c r="CJ316" s="118" t="str">
        <f t="shared" si="971"/>
        <v/>
      </c>
      <c r="CK316" s="118"/>
      <c r="CL316" s="118" t="str">
        <f t="shared" si="972"/>
        <v/>
      </c>
      <c r="CM316" s="119"/>
      <c r="DQ316" s="134">
        <f>IF(I316&lt;&gt;"",MAX(J$1:J208)+1,"")</f>
        <v>182</v>
      </c>
    </row>
    <row r="317" spans="1:121" s="113" customFormat="1" ht="34.5" customHeight="1" x14ac:dyDescent="0.2">
      <c r="A317" s="312"/>
      <c r="B317" s="313"/>
      <c r="C317" s="352"/>
      <c r="D317" s="351"/>
      <c r="E317" s="313"/>
      <c r="F317" s="313"/>
      <c r="G317" s="322"/>
      <c r="H317" s="323"/>
      <c r="I317" s="324"/>
      <c r="J317" s="663" t="str">
        <f>IF(I317&lt;&gt;"",MAX(J$1:J316)+1,"")</f>
        <v/>
      </c>
      <c r="K317" s="479" t="s">
        <v>681</v>
      </c>
      <c r="L317" s="480" t="s">
        <v>44</v>
      </c>
      <c r="M317" s="481" t="s">
        <v>45</v>
      </c>
      <c r="N317" s="726" t="s">
        <v>46</v>
      </c>
      <c r="O317" s="290" t="str">
        <f t="shared" si="871"/>
        <v/>
      </c>
      <c r="P317" s="479" t="s">
        <v>48</v>
      </c>
      <c r="Q317" s="482" t="s">
        <v>488</v>
      </c>
      <c r="R317" s="115"/>
      <c r="S317" s="145"/>
      <c r="T317" s="263"/>
      <c r="U317" s="116"/>
      <c r="V317" s="116"/>
      <c r="W317" s="116">
        <f>SUM(V311:V316)</f>
        <v>12</v>
      </c>
      <c r="X317" s="116"/>
      <c r="Y317" s="116">
        <f>SUM(X311:X316)</f>
        <v>0</v>
      </c>
      <c r="Z317" s="116"/>
      <c r="AA317" s="116">
        <f>SUM(Z311:Z316)</f>
        <v>12</v>
      </c>
      <c r="AB317" s="117">
        <f>W317/AA317</f>
        <v>1</v>
      </c>
      <c r="AC317" s="117"/>
      <c r="AD317" s="118"/>
      <c r="AE317" s="118"/>
      <c r="AF317" s="118"/>
      <c r="AG317" s="118"/>
      <c r="AH317" s="118"/>
      <c r="AI317" s="119"/>
      <c r="AJ317" s="120"/>
      <c r="AK317" s="118"/>
      <c r="AL317" s="118"/>
      <c r="AM317" s="118"/>
      <c r="AN317" s="118"/>
      <c r="AO317" s="118"/>
      <c r="AP317" s="118"/>
      <c r="AQ317" s="119"/>
      <c r="AR317" s="120"/>
      <c r="AS317" s="118"/>
      <c r="AT317" s="118"/>
      <c r="AU317" s="118"/>
      <c r="AV317" s="118"/>
      <c r="AW317" s="118"/>
      <c r="AX317" s="118"/>
      <c r="AY317" s="119"/>
      <c r="AZ317" s="120"/>
      <c r="BA317" s="118"/>
      <c r="BB317" s="118"/>
      <c r="BC317" s="118"/>
      <c r="BD317" s="118"/>
      <c r="BE317" s="118"/>
      <c r="BF317" s="118"/>
      <c r="BG317" s="119"/>
      <c r="BH317" s="120"/>
      <c r="BI317" s="116"/>
      <c r="BJ317" s="118"/>
      <c r="BK317" s="118"/>
      <c r="BL317" s="118"/>
      <c r="BM317" s="118"/>
      <c r="BN317" s="118"/>
      <c r="BO317" s="119"/>
      <c r="BP317" s="120"/>
      <c r="BQ317" s="116"/>
      <c r="BR317" s="118"/>
      <c r="BS317" s="118"/>
      <c r="BT317" s="118"/>
      <c r="BU317" s="118"/>
      <c r="BV317" s="118"/>
      <c r="BW317" s="119"/>
      <c r="BX317" s="120"/>
      <c r="BY317" s="121"/>
      <c r="BZ317" s="118"/>
      <c r="CA317" s="118"/>
      <c r="CB317" s="118"/>
      <c r="CC317" s="118"/>
      <c r="CD317" s="118"/>
      <c r="CE317" s="119"/>
      <c r="CH317" s="118"/>
      <c r="CI317" s="118"/>
      <c r="CJ317" s="118"/>
      <c r="CK317" s="118"/>
      <c r="CL317" s="118"/>
      <c r="CM317" s="119"/>
      <c r="DQ317" s="134"/>
    </row>
    <row r="318" spans="1:121" s="147" customFormat="1" ht="27" customHeight="1" x14ac:dyDescent="0.25">
      <c r="A318" s="376"/>
      <c r="B318" s="382" t="s">
        <v>72</v>
      </c>
      <c r="C318" s="352" t="str">
        <f>$K$317</f>
        <v>11 - LE PUBLIC SCOLAIRE (si existant)</v>
      </c>
      <c r="D318" s="386" t="s">
        <v>740</v>
      </c>
      <c r="E318" s="313" t="s">
        <v>78</v>
      </c>
      <c r="F318" s="313">
        <f>VLOOKUP(H318,Feuil1!A$1:B$5,2,0)</f>
        <v>0.35</v>
      </c>
      <c r="G318" s="322">
        <f t="shared" si="893"/>
        <v>2</v>
      </c>
      <c r="H318" s="318" t="s">
        <v>121</v>
      </c>
      <c r="I318" s="324">
        <v>200</v>
      </c>
      <c r="J318" s="663">
        <f>IF(I318&lt;&gt;"",MAX(J$1:J317)+1,"")</f>
        <v>277</v>
      </c>
      <c r="K318" s="472" t="s">
        <v>331</v>
      </c>
      <c r="L318" s="285">
        <v>1</v>
      </c>
      <c r="M318" s="286" t="str">
        <f>IF('RESULTAT GLOBAL'!I$34="NON","Non Mesuré","OUI")</f>
        <v>OUI</v>
      </c>
      <c r="N318" s="679" t="str">
        <f>IF('RESULTAT GLOBAL'!I$34="NON","Absence d'offre pour le public scolaire","")</f>
        <v/>
      </c>
      <c r="O318" s="404" t="str">
        <f t="shared" si="871"/>
        <v/>
      </c>
      <c r="P318" s="473" t="s">
        <v>570</v>
      </c>
      <c r="Q318" s="474" t="s">
        <v>76</v>
      </c>
      <c r="R318" s="115"/>
      <c r="S318" s="145"/>
      <c r="T318" s="116">
        <f t="shared" ref="T318:T329" si="974">L318</f>
        <v>1</v>
      </c>
      <c r="U318" s="116">
        <f t="shared" ref="U318:U329" si="975">IF(M318="OUI",1,IF(M318="NON",0,IF(M318="Non Mesuré","",0)))</f>
        <v>1</v>
      </c>
      <c r="V318" s="116">
        <f t="shared" ref="V318:V329" si="976">IF(M318&lt;&gt;"Non Mesuré",T318*U318,"")</f>
        <v>1</v>
      </c>
      <c r="W318" s="116"/>
      <c r="X318" s="116">
        <f t="shared" ref="X318:X329" si="977">IF(M318="Non Mesuré",T318,0)</f>
        <v>0</v>
      </c>
      <c r="Y318" s="116"/>
      <c r="Z318" s="116">
        <f t="shared" ref="Z318:Z329" si="978">T318-X318</f>
        <v>1</v>
      </c>
      <c r="AA318" s="116"/>
      <c r="AB318" s="117"/>
      <c r="AC318" s="117"/>
      <c r="AD318" s="118" t="str">
        <f t="shared" ref="AD318:AD329" si="979">IF(G318=1,V318,"")</f>
        <v/>
      </c>
      <c r="AE318" s="118"/>
      <c r="AF318" s="118" t="str">
        <f t="shared" ref="AF318:AF329" si="980">IF(G318=1,X318,"")</f>
        <v/>
      </c>
      <c r="AG318" s="118"/>
      <c r="AH318" s="118" t="str">
        <f t="shared" ref="AH318:AH329" si="981">IF(G318=1,Z318,"")</f>
        <v/>
      </c>
      <c r="AI318" s="119"/>
      <c r="AJ318" s="120"/>
      <c r="AK318" s="118"/>
      <c r="AL318" s="118">
        <f t="shared" ref="AL318:AL329" si="982">IF(G318=2,V318,"")</f>
        <v>1</v>
      </c>
      <c r="AM318" s="118"/>
      <c r="AN318" s="118">
        <f t="shared" ref="AN318:AN329" si="983">IF(G318=2,X318,"")</f>
        <v>0</v>
      </c>
      <c r="AO318" s="118"/>
      <c r="AP318" s="118">
        <f t="shared" ref="AP318:AP329" si="984">IF(G318=2,Z318,"")</f>
        <v>1</v>
      </c>
      <c r="AQ318" s="119"/>
      <c r="AR318" s="120"/>
      <c r="AS318" s="118"/>
      <c r="AT318" s="118" t="str">
        <f t="shared" ref="AT318:AT329" si="985">IF(G318=3,V318,"")</f>
        <v/>
      </c>
      <c r="AU318" s="118"/>
      <c r="AV318" s="118" t="str">
        <f t="shared" ref="AV318:AV329" si="986">IF(G318=3,X318,"")</f>
        <v/>
      </c>
      <c r="AW318" s="118"/>
      <c r="AX318" s="118" t="str">
        <f t="shared" ref="AX318:AX329" si="987">IF(G318=3,Z318,"")</f>
        <v/>
      </c>
      <c r="AY318" s="119"/>
      <c r="AZ318" s="120"/>
      <c r="BA318" s="118"/>
      <c r="BB318" s="118" t="str">
        <f t="shared" ref="BB318:BB329" si="988">IF(G318=4,V318,"")</f>
        <v/>
      </c>
      <c r="BC318" s="118"/>
      <c r="BD318" s="118" t="str">
        <f t="shared" ref="BD318:BD329" si="989">IF(G318=4,X318,"")</f>
        <v/>
      </c>
      <c r="BE318" s="118"/>
      <c r="BF318" s="118" t="str">
        <f t="shared" ref="BF318:BF329" si="990">IF(G318=4,Z318,"")</f>
        <v/>
      </c>
      <c r="BG318" s="119"/>
      <c r="BH318" s="120"/>
      <c r="BI318" s="116"/>
      <c r="BJ318" s="118" t="str">
        <f t="shared" ref="BJ318:BJ329" si="991">IF(G318=5,V318,"")</f>
        <v/>
      </c>
      <c r="BK318" s="118"/>
      <c r="BL318" s="118" t="str">
        <f t="shared" ref="BL318:BL329" si="992">IF(G318=5,X318,"")</f>
        <v/>
      </c>
      <c r="BM318" s="118"/>
      <c r="BN318" s="118" t="str">
        <f t="shared" ref="BN318:BN329" si="993">IF(G318=5,Z318,"")</f>
        <v/>
      </c>
      <c r="BO318" s="119"/>
      <c r="BP318" s="120"/>
      <c r="BQ318" s="116"/>
      <c r="BR318" s="118" t="str">
        <f t="shared" ref="BR318:BR329" si="994">IF(A318=31,V318,"")</f>
        <v/>
      </c>
      <c r="BS318" s="118"/>
      <c r="BT318" s="118" t="str">
        <f t="shared" ref="BT318:BT329" si="995">IF(A318=31,X318,"")</f>
        <v/>
      </c>
      <c r="BU318" s="118"/>
      <c r="BV318" s="118" t="str">
        <f t="shared" ref="BV318:BV329" si="996">IF(A318=31,Z318,"")</f>
        <v/>
      </c>
      <c r="BW318" s="119"/>
      <c r="BX318" s="120"/>
      <c r="BY318" s="121"/>
      <c r="BZ318" s="118" t="str">
        <f t="shared" ref="BZ318:BZ329" si="997">IF(A318=32,V318,"")</f>
        <v/>
      </c>
      <c r="CA318" s="118"/>
      <c r="CB318" s="118" t="str">
        <f t="shared" ref="CB318:CB329" si="998">IF(A318=32,X318,"")</f>
        <v/>
      </c>
      <c r="CC318" s="118"/>
      <c r="CD318" s="118" t="str">
        <f t="shared" ref="CD318:CD329" si="999">IF(A318=32,Z318,"")</f>
        <v/>
      </c>
      <c r="CE318" s="119"/>
      <c r="CF318" s="113"/>
      <c r="CG318" s="113"/>
      <c r="CH318" s="118" t="str">
        <f t="shared" ref="CH318:CH329" si="1000">IF(A318=33,V318,"")</f>
        <v/>
      </c>
      <c r="CI318" s="118"/>
      <c r="CJ318" s="118" t="str">
        <f t="shared" ref="CJ318:CJ329" si="1001">IF(A318=33,X318,"")</f>
        <v/>
      </c>
      <c r="CK318" s="118"/>
      <c r="CL318" s="118" t="str">
        <f t="shared" ref="CL318:CL329" si="1002">IF(A318=33,Z318,"")</f>
        <v/>
      </c>
      <c r="CM318" s="119"/>
      <c r="CN318" s="113"/>
      <c r="CO318" s="113"/>
      <c r="CP318" s="113"/>
      <c r="DQ318" s="154" t="s">
        <v>329</v>
      </c>
    </row>
    <row r="319" spans="1:121" s="147" customFormat="1" ht="51.75" customHeight="1" x14ac:dyDescent="0.25">
      <c r="A319" s="376"/>
      <c r="B319" s="382" t="s">
        <v>72</v>
      </c>
      <c r="C319" s="352" t="str">
        <f t="shared" ref="C319:C329" si="1003">$K$317</f>
        <v>11 - LE PUBLIC SCOLAIRE (si existant)</v>
      </c>
      <c r="D319" s="386" t="s">
        <v>740</v>
      </c>
      <c r="E319" s="313" t="s">
        <v>78</v>
      </c>
      <c r="F319" s="313">
        <f>VLOOKUP(H319,Feuil1!A$1:B$5,2,0)</f>
        <v>0.2</v>
      </c>
      <c r="G319" s="322">
        <f t="shared" si="893"/>
        <v>5</v>
      </c>
      <c r="H319" s="318" t="s">
        <v>157</v>
      </c>
      <c r="I319" s="324">
        <v>200</v>
      </c>
      <c r="J319" s="663">
        <f>IF(I319&lt;&gt;"",MAX(J$1:J318)+1,"")</f>
        <v>278</v>
      </c>
      <c r="K319" s="430" t="s">
        <v>608</v>
      </c>
      <c r="L319" s="182">
        <v>1</v>
      </c>
      <c r="M319" s="213" t="str">
        <f>IF('RESULTAT GLOBAL'!I$34="NON","Non Mesuré","OUI")</f>
        <v>OUI</v>
      </c>
      <c r="N319" s="668" t="str">
        <f>IF('RESULTAT GLOBAL'!I$34="NON","Absence d'offre pour le public scolaire","")</f>
        <v/>
      </c>
      <c r="O319" s="199" t="str">
        <f t="shared" si="871"/>
        <v/>
      </c>
      <c r="P319" s="197" t="s">
        <v>571</v>
      </c>
      <c r="Q319" s="450" t="s">
        <v>76</v>
      </c>
      <c r="R319" s="115"/>
      <c r="S319" s="145"/>
      <c r="T319" s="116">
        <f t="shared" si="974"/>
        <v>1</v>
      </c>
      <c r="U319" s="116">
        <f t="shared" si="975"/>
        <v>1</v>
      </c>
      <c r="V319" s="116">
        <f t="shared" si="976"/>
        <v>1</v>
      </c>
      <c r="W319" s="116"/>
      <c r="X319" s="116">
        <f t="shared" si="977"/>
        <v>0</v>
      </c>
      <c r="Y319" s="116"/>
      <c r="Z319" s="116">
        <f t="shared" si="978"/>
        <v>1</v>
      </c>
      <c r="AA319" s="116"/>
      <c r="AB319" s="117"/>
      <c r="AC319" s="117"/>
      <c r="AD319" s="118" t="str">
        <f t="shared" si="979"/>
        <v/>
      </c>
      <c r="AE319" s="118"/>
      <c r="AF319" s="118" t="str">
        <f t="shared" si="980"/>
        <v/>
      </c>
      <c r="AG319" s="118"/>
      <c r="AH319" s="118" t="str">
        <f t="shared" si="981"/>
        <v/>
      </c>
      <c r="AI319" s="119"/>
      <c r="AJ319" s="120"/>
      <c r="AK319" s="118"/>
      <c r="AL319" s="118" t="str">
        <f t="shared" si="982"/>
        <v/>
      </c>
      <c r="AM319" s="118"/>
      <c r="AN319" s="118" t="str">
        <f t="shared" si="983"/>
        <v/>
      </c>
      <c r="AO319" s="118"/>
      <c r="AP319" s="118" t="str">
        <f t="shared" si="984"/>
        <v/>
      </c>
      <c r="AQ319" s="119"/>
      <c r="AR319" s="120"/>
      <c r="AS319" s="118"/>
      <c r="AT319" s="118" t="str">
        <f t="shared" si="985"/>
        <v/>
      </c>
      <c r="AU319" s="118"/>
      <c r="AV319" s="118" t="str">
        <f t="shared" si="986"/>
        <v/>
      </c>
      <c r="AW319" s="118"/>
      <c r="AX319" s="118" t="str">
        <f t="shared" si="987"/>
        <v/>
      </c>
      <c r="AY319" s="119"/>
      <c r="AZ319" s="120"/>
      <c r="BA319" s="118"/>
      <c r="BB319" s="118" t="str">
        <f t="shared" si="988"/>
        <v/>
      </c>
      <c r="BC319" s="118"/>
      <c r="BD319" s="118" t="str">
        <f t="shared" si="989"/>
        <v/>
      </c>
      <c r="BE319" s="118"/>
      <c r="BF319" s="118" t="str">
        <f t="shared" si="990"/>
        <v/>
      </c>
      <c r="BG319" s="119"/>
      <c r="BH319" s="120"/>
      <c r="BI319" s="116"/>
      <c r="BJ319" s="118">
        <f t="shared" si="991"/>
        <v>1</v>
      </c>
      <c r="BK319" s="118"/>
      <c r="BL319" s="118">
        <f t="shared" si="992"/>
        <v>0</v>
      </c>
      <c r="BM319" s="118"/>
      <c r="BN319" s="118">
        <f t="shared" si="993"/>
        <v>1</v>
      </c>
      <c r="BO319" s="119"/>
      <c r="BP319" s="120"/>
      <c r="BQ319" s="116"/>
      <c r="BR319" s="118" t="str">
        <f t="shared" si="994"/>
        <v/>
      </c>
      <c r="BS319" s="118"/>
      <c r="BT319" s="118" t="str">
        <f t="shared" si="995"/>
        <v/>
      </c>
      <c r="BU319" s="118"/>
      <c r="BV319" s="118" t="str">
        <f t="shared" si="996"/>
        <v/>
      </c>
      <c r="BW319" s="119"/>
      <c r="BX319" s="120"/>
      <c r="BY319" s="121"/>
      <c r="BZ319" s="118" t="str">
        <f t="shared" si="997"/>
        <v/>
      </c>
      <c r="CA319" s="118"/>
      <c r="CB319" s="118" t="str">
        <f t="shared" si="998"/>
        <v/>
      </c>
      <c r="CC319" s="118"/>
      <c r="CD319" s="118" t="str">
        <f t="shared" si="999"/>
        <v/>
      </c>
      <c r="CE319" s="119"/>
      <c r="CF319" s="113"/>
      <c r="CG319" s="113"/>
      <c r="CH319" s="118" t="str">
        <f t="shared" si="1000"/>
        <v/>
      </c>
      <c r="CI319" s="118"/>
      <c r="CJ319" s="118" t="str">
        <f t="shared" si="1001"/>
        <v/>
      </c>
      <c r="CK319" s="118"/>
      <c r="CL319" s="118" t="str">
        <f t="shared" si="1002"/>
        <v/>
      </c>
      <c r="CM319" s="119"/>
      <c r="CN319" s="113"/>
      <c r="CO319" s="113"/>
      <c r="CP319" s="113"/>
      <c r="DQ319" s="154" t="s">
        <v>329</v>
      </c>
    </row>
    <row r="320" spans="1:121" s="147" customFormat="1" ht="29.25" customHeight="1" x14ac:dyDescent="0.25">
      <c r="A320" s="376"/>
      <c r="B320" s="382" t="s">
        <v>72</v>
      </c>
      <c r="C320" s="352" t="str">
        <f t="shared" si="1003"/>
        <v>11 - LE PUBLIC SCOLAIRE (si existant)</v>
      </c>
      <c r="D320" s="386" t="s">
        <v>740</v>
      </c>
      <c r="E320" s="313" t="s">
        <v>78</v>
      </c>
      <c r="F320" s="313">
        <f>VLOOKUP(H320,Feuil1!A$1:B$5,2,0)</f>
        <v>0.2</v>
      </c>
      <c r="G320" s="322">
        <f t="shared" si="893"/>
        <v>5</v>
      </c>
      <c r="H320" s="318" t="s">
        <v>157</v>
      </c>
      <c r="I320" s="324">
        <v>200</v>
      </c>
      <c r="J320" s="663">
        <f>IF(I320&lt;&gt;"",MAX(J$1:J319)+1,"")</f>
        <v>279</v>
      </c>
      <c r="K320" s="187" t="s">
        <v>332</v>
      </c>
      <c r="L320" s="182">
        <v>1</v>
      </c>
      <c r="M320" s="213" t="str">
        <f>IF('RESULTAT GLOBAL'!I$34="NON","Non Mesuré","OUI")</f>
        <v>OUI</v>
      </c>
      <c r="N320" s="668" t="str">
        <f>IF('RESULTAT GLOBAL'!I$34="NON","Absence d'offre pour le public scolaire","")</f>
        <v/>
      </c>
      <c r="O320" s="199" t="str">
        <f t="shared" si="871"/>
        <v/>
      </c>
      <c r="P320" s="188" t="s">
        <v>572</v>
      </c>
      <c r="Q320" s="447" t="s">
        <v>763</v>
      </c>
      <c r="R320" s="115"/>
      <c r="S320" s="145"/>
      <c r="T320" s="116">
        <f t="shared" si="974"/>
        <v>1</v>
      </c>
      <c r="U320" s="116">
        <f t="shared" si="975"/>
        <v>1</v>
      </c>
      <c r="V320" s="116">
        <f t="shared" si="976"/>
        <v>1</v>
      </c>
      <c r="W320" s="116"/>
      <c r="X320" s="116">
        <f t="shared" si="977"/>
        <v>0</v>
      </c>
      <c r="Y320" s="116"/>
      <c r="Z320" s="116">
        <f t="shared" si="978"/>
        <v>1</v>
      </c>
      <c r="AA320" s="116"/>
      <c r="AB320" s="117"/>
      <c r="AC320" s="117"/>
      <c r="AD320" s="118" t="str">
        <f t="shared" si="979"/>
        <v/>
      </c>
      <c r="AE320" s="118"/>
      <c r="AF320" s="118" t="str">
        <f t="shared" si="980"/>
        <v/>
      </c>
      <c r="AG320" s="118"/>
      <c r="AH320" s="118" t="str">
        <f t="shared" si="981"/>
        <v/>
      </c>
      <c r="AI320" s="119"/>
      <c r="AJ320" s="120"/>
      <c r="AK320" s="118"/>
      <c r="AL320" s="118" t="str">
        <f t="shared" si="982"/>
        <v/>
      </c>
      <c r="AM320" s="118"/>
      <c r="AN320" s="118" t="str">
        <f t="shared" si="983"/>
        <v/>
      </c>
      <c r="AO320" s="118"/>
      <c r="AP320" s="118" t="str">
        <f t="shared" si="984"/>
        <v/>
      </c>
      <c r="AQ320" s="119"/>
      <c r="AR320" s="120"/>
      <c r="AS320" s="118"/>
      <c r="AT320" s="118" t="str">
        <f t="shared" si="985"/>
        <v/>
      </c>
      <c r="AU320" s="118"/>
      <c r="AV320" s="118" t="str">
        <f t="shared" si="986"/>
        <v/>
      </c>
      <c r="AW320" s="118"/>
      <c r="AX320" s="118" t="str">
        <f t="shared" si="987"/>
        <v/>
      </c>
      <c r="AY320" s="119"/>
      <c r="AZ320" s="120"/>
      <c r="BA320" s="118"/>
      <c r="BB320" s="118" t="str">
        <f t="shared" si="988"/>
        <v/>
      </c>
      <c r="BC320" s="118"/>
      <c r="BD320" s="118" t="str">
        <f t="shared" si="989"/>
        <v/>
      </c>
      <c r="BE320" s="118"/>
      <c r="BF320" s="118" t="str">
        <f t="shared" si="990"/>
        <v/>
      </c>
      <c r="BG320" s="119"/>
      <c r="BH320" s="120"/>
      <c r="BI320" s="116"/>
      <c r="BJ320" s="118">
        <f t="shared" si="991"/>
        <v>1</v>
      </c>
      <c r="BK320" s="118"/>
      <c r="BL320" s="118">
        <f t="shared" si="992"/>
        <v>0</v>
      </c>
      <c r="BM320" s="118"/>
      <c r="BN320" s="118">
        <f t="shared" si="993"/>
        <v>1</v>
      </c>
      <c r="BO320" s="119"/>
      <c r="BP320" s="120"/>
      <c r="BQ320" s="116"/>
      <c r="BR320" s="118" t="str">
        <f t="shared" si="994"/>
        <v/>
      </c>
      <c r="BS320" s="118"/>
      <c r="BT320" s="118" t="str">
        <f t="shared" si="995"/>
        <v/>
      </c>
      <c r="BU320" s="118"/>
      <c r="BV320" s="118" t="str">
        <f t="shared" si="996"/>
        <v/>
      </c>
      <c r="BW320" s="119"/>
      <c r="BX320" s="120"/>
      <c r="BY320" s="121"/>
      <c r="BZ320" s="118" t="str">
        <f t="shared" si="997"/>
        <v/>
      </c>
      <c r="CA320" s="118"/>
      <c r="CB320" s="118" t="str">
        <f t="shared" si="998"/>
        <v/>
      </c>
      <c r="CC320" s="118"/>
      <c r="CD320" s="118" t="str">
        <f t="shared" si="999"/>
        <v/>
      </c>
      <c r="CE320" s="119"/>
      <c r="CF320" s="113"/>
      <c r="CG320" s="113"/>
      <c r="CH320" s="118" t="str">
        <f t="shared" si="1000"/>
        <v/>
      </c>
      <c r="CI320" s="118"/>
      <c r="CJ320" s="118" t="str">
        <f t="shared" si="1001"/>
        <v/>
      </c>
      <c r="CK320" s="118"/>
      <c r="CL320" s="118" t="str">
        <f t="shared" si="1002"/>
        <v/>
      </c>
      <c r="CM320" s="119"/>
      <c r="CN320" s="113"/>
      <c r="CO320" s="113"/>
      <c r="CP320" s="113"/>
      <c r="DQ320" s="154" t="s">
        <v>329</v>
      </c>
    </row>
    <row r="321" spans="1:121" s="147" customFormat="1" ht="30.75" customHeight="1" x14ac:dyDescent="0.25">
      <c r="A321" s="376"/>
      <c r="B321" s="382" t="s">
        <v>72</v>
      </c>
      <c r="C321" s="352" t="str">
        <f t="shared" si="1003"/>
        <v>11 - LE PUBLIC SCOLAIRE (si existant)</v>
      </c>
      <c r="D321" s="386" t="s">
        <v>740</v>
      </c>
      <c r="E321" s="313" t="s">
        <v>78</v>
      </c>
      <c r="F321" s="313">
        <f>VLOOKUP(H321,Feuil1!A$1:B$5,2,0)</f>
        <v>0.2</v>
      </c>
      <c r="G321" s="322">
        <f t="shared" si="893"/>
        <v>5</v>
      </c>
      <c r="H321" s="318" t="s">
        <v>157</v>
      </c>
      <c r="I321" s="324">
        <v>200</v>
      </c>
      <c r="J321" s="663">
        <f>IF(I321&lt;&gt;"",MAX(J$1:J320)+1,"")</f>
        <v>280</v>
      </c>
      <c r="K321" s="187" t="s">
        <v>646</v>
      </c>
      <c r="L321" s="182">
        <v>1</v>
      </c>
      <c r="M321" s="213" t="str">
        <f>IF('RESULTAT GLOBAL'!I$34="NON","Non Mesuré","OUI")</f>
        <v>OUI</v>
      </c>
      <c r="N321" s="668" t="str">
        <f>IF('RESULTAT GLOBAL'!I$34="NON","Absence d'offre pour le public scolaire","")</f>
        <v/>
      </c>
      <c r="O321" s="199" t="str">
        <f t="shared" si="871"/>
        <v/>
      </c>
      <c r="P321" s="191" t="s">
        <v>572</v>
      </c>
      <c r="Q321" s="450" t="s">
        <v>76</v>
      </c>
      <c r="R321" s="115"/>
      <c r="S321" s="145"/>
      <c r="T321" s="116">
        <f t="shared" si="974"/>
        <v>1</v>
      </c>
      <c r="U321" s="116">
        <f t="shared" si="975"/>
        <v>1</v>
      </c>
      <c r="V321" s="116">
        <f t="shared" si="976"/>
        <v>1</v>
      </c>
      <c r="W321" s="116"/>
      <c r="X321" s="116">
        <f t="shared" si="977"/>
        <v>0</v>
      </c>
      <c r="Y321" s="116"/>
      <c r="Z321" s="116">
        <f t="shared" si="978"/>
        <v>1</v>
      </c>
      <c r="AA321" s="116"/>
      <c r="AB321" s="117"/>
      <c r="AC321" s="117"/>
      <c r="AD321" s="118" t="str">
        <f t="shared" si="979"/>
        <v/>
      </c>
      <c r="AE321" s="118"/>
      <c r="AF321" s="118" t="str">
        <f t="shared" si="980"/>
        <v/>
      </c>
      <c r="AG321" s="118"/>
      <c r="AH321" s="118" t="str">
        <f t="shared" si="981"/>
        <v/>
      </c>
      <c r="AI321" s="119"/>
      <c r="AJ321" s="120"/>
      <c r="AK321" s="118"/>
      <c r="AL321" s="118" t="str">
        <f t="shared" si="982"/>
        <v/>
      </c>
      <c r="AM321" s="118"/>
      <c r="AN321" s="118" t="str">
        <f t="shared" si="983"/>
        <v/>
      </c>
      <c r="AO321" s="118"/>
      <c r="AP321" s="118" t="str">
        <f t="shared" si="984"/>
        <v/>
      </c>
      <c r="AQ321" s="119"/>
      <c r="AR321" s="120"/>
      <c r="AS321" s="118"/>
      <c r="AT321" s="118" t="str">
        <f t="shared" si="985"/>
        <v/>
      </c>
      <c r="AU321" s="118"/>
      <c r="AV321" s="118" t="str">
        <f t="shared" si="986"/>
        <v/>
      </c>
      <c r="AW321" s="118"/>
      <c r="AX321" s="118" t="str">
        <f t="shared" si="987"/>
        <v/>
      </c>
      <c r="AY321" s="119"/>
      <c r="AZ321" s="120"/>
      <c r="BA321" s="118"/>
      <c r="BB321" s="118" t="str">
        <f t="shared" si="988"/>
        <v/>
      </c>
      <c r="BC321" s="118"/>
      <c r="BD321" s="118" t="str">
        <f t="shared" si="989"/>
        <v/>
      </c>
      <c r="BE321" s="118"/>
      <c r="BF321" s="118" t="str">
        <f t="shared" si="990"/>
        <v/>
      </c>
      <c r="BG321" s="119"/>
      <c r="BH321" s="120"/>
      <c r="BI321" s="116"/>
      <c r="BJ321" s="118">
        <f t="shared" si="991"/>
        <v>1</v>
      </c>
      <c r="BK321" s="118"/>
      <c r="BL321" s="118">
        <f t="shared" si="992"/>
        <v>0</v>
      </c>
      <c r="BM321" s="118"/>
      <c r="BN321" s="118">
        <f t="shared" si="993"/>
        <v>1</v>
      </c>
      <c r="BO321" s="119"/>
      <c r="BP321" s="120"/>
      <c r="BQ321" s="116"/>
      <c r="BR321" s="118" t="str">
        <f t="shared" si="994"/>
        <v/>
      </c>
      <c r="BS321" s="118"/>
      <c r="BT321" s="118" t="str">
        <f t="shared" si="995"/>
        <v/>
      </c>
      <c r="BU321" s="118"/>
      <c r="BV321" s="118" t="str">
        <f t="shared" si="996"/>
        <v/>
      </c>
      <c r="BW321" s="119"/>
      <c r="BX321" s="120"/>
      <c r="BY321" s="121"/>
      <c r="BZ321" s="118" t="str">
        <f t="shared" si="997"/>
        <v/>
      </c>
      <c r="CA321" s="118"/>
      <c r="CB321" s="118" t="str">
        <f t="shared" si="998"/>
        <v/>
      </c>
      <c r="CC321" s="118"/>
      <c r="CD321" s="118" t="str">
        <f t="shared" si="999"/>
        <v/>
      </c>
      <c r="CE321" s="119"/>
      <c r="CF321" s="113"/>
      <c r="CG321" s="113"/>
      <c r="CH321" s="118" t="str">
        <f t="shared" si="1000"/>
        <v/>
      </c>
      <c r="CI321" s="118"/>
      <c r="CJ321" s="118" t="str">
        <f t="shared" si="1001"/>
        <v/>
      </c>
      <c r="CK321" s="118"/>
      <c r="CL321" s="118" t="str">
        <f t="shared" si="1002"/>
        <v/>
      </c>
      <c r="CM321" s="119"/>
      <c r="CN321" s="113"/>
      <c r="CO321" s="113"/>
      <c r="CP321" s="113"/>
      <c r="DQ321" s="154" t="s">
        <v>329</v>
      </c>
    </row>
    <row r="322" spans="1:121" s="147" customFormat="1" ht="34.5" customHeight="1" x14ac:dyDescent="0.25">
      <c r="A322" s="376"/>
      <c r="B322" s="382" t="s">
        <v>72</v>
      </c>
      <c r="C322" s="352" t="str">
        <f t="shared" si="1003"/>
        <v>11 - LE PUBLIC SCOLAIRE (si existant)</v>
      </c>
      <c r="D322" s="386" t="s">
        <v>740</v>
      </c>
      <c r="E322" s="313" t="s">
        <v>78</v>
      </c>
      <c r="F322" s="313">
        <f>VLOOKUP(H322,Feuil1!A$1:B$5,2,0)</f>
        <v>0.2</v>
      </c>
      <c r="G322" s="322">
        <f t="shared" si="893"/>
        <v>5</v>
      </c>
      <c r="H322" s="318" t="s">
        <v>157</v>
      </c>
      <c r="I322" s="324">
        <v>200</v>
      </c>
      <c r="J322" s="663">
        <f>IF(I322&lt;&gt;"",MAX(J$1:J321)+1,"")</f>
        <v>281</v>
      </c>
      <c r="K322" s="187" t="s">
        <v>500</v>
      </c>
      <c r="L322" s="182">
        <v>1</v>
      </c>
      <c r="M322" s="213" t="str">
        <f>IF('RESULTAT GLOBAL'!I$34="NON","Non Mesuré","OUI")</f>
        <v>OUI</v>
      </c>
      <c r="N322" s="668" t="str">
        <f>IF('RESULTAT GLOBAL'!I$34="NON","Absence d'offre pour le public scolaire","")</f>
        <v/>
      </c>
      <c r="O322" s="199" t="str">
        <f t="shared" si="871"/>
        <v/>
      </c>
      <c r="P322" s="197" t="s">
        <v>573</v>
      </c>
      <c r="Q322" s="450" t="s">
        <v>333</v>
      </c>
      <c r="R322" s="115"/>
      <c r="S322" s="145"/>
      <c r="T322" s="116">
        <f t="shared" si="974"/>
        <v>1</v>
      </c>
      <c r="U322" s="116">
        <f t="shared" si="975"/>
        <v>1</v>
      </c>
      <c r="V322" s="116">
        <f t="shared" si="976"/>
        <v>1</v>
      </c>
      <c r="W322" s="116"/>
      <c r="X322" s="116">
        <f t="shared" si="977"/>
        <v>0</v>
      </c>
      <c r="Y322" s="116"/>
      <c r="Z322" s="116">
        <f t="shared" si="978"/>
        <v>1</v>
      </c>
      <c r="AA322" s="116"/>
      <c r="AB322" s="117"/>
      <c r="AC322" s="117"/>
      <c r="AD322" s="118" t="str">
        <f t="shared" si="979"/>
        <v/>
      </c>
      <c r="AE322" s="118"/>
      <c r="AF322" s="118" t="str">
        <f t="shared" si="980"/>
        <v/>
      </c>
      <c r="AG322" s="118"/>
      <c r="AH322" s="118" t="str">
        <f t="shared" si="981"/>
        <v/>
      </c>
      <c r="AI322" s="119"/>
      <c r="AJ322" s="120"/>
      <c r="AK322" s="118"/>
      <c r="AL322" s="118" t="str">
        <f t="shared" si="982"/>
        <v/>
      </c>
      <c r="AM322" s="118"/>
      <c r="AN322" s="118" t="str">
        <f t="shared" si="983"/>
        <v/>
      </c>
      <c r="AO322" s="118"/>
      <c r="AP322" s="118" t="str">
        <f t="shared" si="984"/>
        <v/>
      </c>
      <c r="AQ322" s="119"/>
      <c r="AR322" s="120"/>
      <c r="AS322" s="118"/>
      <c r="AT322" s="118" t="str">
        <f t="shared" si="985"/>
        <v/>
      </c>
      <c r="AU322" s="118"/>
      <c r="AV322" s="118" t="str">
        <f t="shared" si="986"/>
        <v/>
      </c>
      <c r="AW322" s="118"/>
      <c r="AX322" s="118" t="str">
        <f t="shared" si="987"/>
        <v/>
      </c>
      <c r="AY322" s="119"/>
      <c r="AZ322" s="120"/>
      <c r="BA322" s="118"/>
      <c r="BB322" s="118" t="str">
        <f t="shared" si="988"/>
        <v/>
      </c>
      <c r="BC322" s="118"/>
      <c r="BD322" s="118" t="str">
        <f t="shared" si="989"/>
        <v/>
      </c>
      <c r="BE322" s="118"/>
      <c r="BF322" s="118" t="str">
        <f t="shared" si="990"/>
        <v/>
      </c>
      <c r="BG322" s="119"/>
      <c r="BH322" s="120"/>
      <c r="BI322" s="116"/>
      <c r="BJ322" s="118">
        <f t="shared" si="991"/>
        <v>1</v>
      </c>
      <c r="BK322" s="118"/>
      <c r="BL322" s="118">
        <f t="shared" si="992"/>
        <v>0</v>
      </c>
      <c r="BM322" s="118"/>
      <c r="BN322" s="118">
        <f t="shared" si="993"/>
        <v>1</v>
      </c>
      <c r="BO322" s="119"/>
      <c r="BP322" s="120"/>
      <c r="BQ322" s="116"/>
      <c r="BR322" s="118" t="str">
        <f t="shared" si="994"/>
        <v/>
      </c>
      <c r="BS322" s="118"/>
      <c r="BT322" s="118" t="str">
        <f t="shared" si="995"/>
        <v/>
      </c>
      <c r="BU322" s="118"/>
      <c r="BV322" s="118" t="str">
        <f t="shared" si="996"/>
        <v/>
      </c>
      <c r="BW322" s="119"/>
      <c r="BX322" s="120"/>
      <c r="BY322" s="121"/>
      <c r="BZ322" s="118" t="str">
        <f t="shared" si="997"/>
        <v/>
      </c>
      <c r="CA322" s="118"/>
      <c r="CB322" s="118" t="str">
        <f t="shared" si="998"/>
        <v/>
      </c>
      <c r="CC322" s="118"/>
      <c r="CD322" s="118" t="str">
        <f t="shared" si="999"/>
        <v/>
      </c>
      <c r="CE322" s="119"/>
      <c r="CF322" s="113"/>
      <c r="CG322" s="113"/>
      <c r="CH322" s="118" t="str">
        <f t="shared" si="1000"/>
        <v/>
      </c>
      <c r="CI322" s="118"/>
      <c r="CJ322" s="118" t="str">
        <f t="shared" si="1001"/>
        <v/>
      </c>
      <c r="CK322" s="118"/>
      <c r="CL322" s="118" t="str">
        <f t="shared" si="1002"/>
        <v/>
      </c>
      <c r="CM322" s="119"/>
      <c r="CN322" s="113"/>
      <c r="CO322" s="113"/>
      <c r="CP322" s="113"/>
      <c r="DQ322" s="154" t="s">
        <v>329</v>
      </c>
    </row>
    <row r="323" spans="1:121" s="247" customFormat="1" ht="51" customHeight="1" x14ac:dyDescent="0.25">
      <c r="A323" s="376"/>
      <c r="B323" s="382" t="s">
        <v>72</v>
      </c>
      <c r="C323" s="352" t="str">
        <f t="shared" si="1003"/>
        <v>11 - LE PUBLIC SCOLAIRE (si existant)</v>
      </c>
      <c r="D323" s="388" t="s">
        <v>732</v>
      </c>
      <c r="E323" s="313" t="s">
        <v>78</v>
      </c>
      <c r="F323" s="313">
        <f>VLOOKUP(H323,Feuil1!A$1:B$5,2,0)</f>
        <v>0.2</v>
      </c>
      <c r="G323" s="322">
        <f t="shared" ref="G323:G329" si="1004">IF(H323="Information et Communication",1,IF(H323="Savoir-faire Savoir-être",2,IF(H323="Confort et hygiène",3,IF(H323="Qualité de la prestation",5,IF(H323="Développement Durable",4)))))</f>
        <v>5</v>
      </c>
      <c r="H323" s="318" t="s">
        <v>157</v>
      </c>
      <c r="I323" s="324">
        <v>200</v>
      </c>
      <c r="J323" s="663">
        <f>IF(I323&lt;&gt;"",MAX(J$1:J322)+1,"")</f>
        <v>282</v>
      </c>
      <c r="K323" s="431" t="s">
        <v>513</v>
      </c>
      <c r="L323" s="182">
        <v>1</v>
      </c>
      <c r="M323" s="213" t="str">
        <f>IF('RESULTAT GLOBAL'!D$26="NON","Non Mesuré","OUI")</f>
        <v>OUI</v>
      </c>
      <c r="N323" s="668" t="str">
        <f>IF('RESULTAT GLOBAL'!D$26="NON","Ce site n'est pas une entreprise","")</f>
        <v/>
      </c>
      <c r="O323" s="199"/>
      <c r="P323" s="197" t="s">
        <v>560</v>
      </c>
      <c r="Q323" s="447" t="s">
        <v>763</v>
      </c>
      <c r="R323" s="115"/>
      <c r="S323" s="145"/>
      <c r="T323" s="116">
        <f t="shared" si="974"/>
        <v>1</v>
      </c>
      <c r="U323" s="116">
        <f t="shared" si="975"/>
        <v>1</v>
      </c>
      <c r="V323" s="116">
        <f t="shared" si="976"/>
        <v>1</v>
      </c>
      <c r="W323" s="116"/>
      <c r="X323" s="116">
        <f t="shared" si="977"/>
        <v>0</v>
      </c>
      <c r="Y323" s="116"/>
      <c r="Z323" s="116">
        <f t="shared" si="978"/>
        <v>1</v>
      </c>
      <c r="AA323" s="116"/>
      <c r="AB323" s="117"/>
      <c r="AC323" s="117"/>
      <c r="AD323" s="118" t="str">
        <f t="shared" si="979"/>
        <v/>
      </c>
      <c r="AE323" s="118"/>
      <c r="AF323" s="118" t="str">
        <f t="shared" si="980"/>
        <v/>
      </c>
      <c r="AG323" s="118"/>
      <c r="AH323" s="118" t="str">
        <f t="shared" si="981"/>
        <v/>
      </c>
      <c r="AI323" s="119"/>
      <c r="AJ323" s="120"/>
      <c r="AK323" s="118"/>
      <c r="AL323" s="118" t="str">
        <f t="shared" si="982"/>
        <v/>
      </c>
      <c r="AM323" s="118"/>
      <c r="AN323" s="118" t="str">
        <f t="shared" si="983"/>
        <v/>
      </c>
      <c r="AO323" s="118"/>
      <c r="AP323" s="118" t="str">
        <f t="shared" si="984"/>
        <v/>
      </c>
      <c r="AQ323" s="119"/>
      <c r="AR323" s="120"/>
      <c r="AS323" s="118"/>
      <c r="AT323" s="118" t="str">
        <f t="shared" si="985"/>
        <v/>
      </c>
      <c r="AU323" s="118"/>
      <c r="AV323" s="118" t="str">
        <f t="shared" si="986"/>
        <v/>
      </c>
      <c r="AW323" s="118"/>
      <c r="AX323" s="118" t="str">
        <f t="shared" si="987"/>
        <v/>
      </c>
      <c r="AY323" s="119"/>
      <c r="AZ323" s="120"/>
      <c r="BA323" s="118"/>
      <c r="BB323" s="118" t="str">
        <f t="shared" si="988"/>
        <v/>
      </c>
      <c r="BC323" s="118"/>
      <c r="BD323" s="118" t="str">
        <f t="shared" si="989"/>
        <v/>
      </c>
      <c r="BE323" s="118"/>
      <c r="BF323" s="118" t="str">
        <f t="shared" si="990"/>
        <v/>
      </c>
      <c r="BG323" s="119"/>
      <c r="BH323" s="120"/>
      <c r="BI323" s="116"/>
      <c r="BJ323" s="118">
        <f t="shared" si="991"/>
        <v>1</v>
      </c>
      <c r="BK323" s="118"/>
      <c r="BL323" s="118">
        <f t="shared" si="992"/>
        <v>0</v>
      </c>
      <c r="BM323" s="118"/>
      <c r="BN323" s="118">
        <f t="shared" si="993"/>
        <v>1</v>
      </c>
      <c r="BO323" s="119"/>
      <c r="BP323" s="120"/>
      <c r="BQ323" s="116"/>
      <c r="BR323" s="118" t="str">
        <f t="shared" si="994"/>
        <v/>
      </c>
      <c r="BS323" s="118"/>
      <c r="BT323" s="118" t="str">
        <f t="shared" si="995"/>
        <v/>
      </c>
      <c r="BU323" s="118"/>
      <c r="BV323" s="118" t="str">
        <f t="shared" si="996"/>
        <v/>
      </c>
      <c r="BW323" s="119"/>
      <c r="BX323" s="120"/>
      <c r="BY323" s="121"/>
      <c r="BZ323" s="118" t="str">
        <f t="shared" si="997"/>
        <v/>
      </c>
      <c r="CA323" s="118"/>
      <c r="CB323" s="118" t="str">
        <f t="shared" si="998"/>
        <v/>
      </c>
      <c r="CC323" s="118"/>
      <c r="CD323" s="118" t="str">
        <f t="shared" si="999"/>
        <v/>
      </c>
      <c r="CE323" s="119"/>
      <c r="CF323" s="113"/>
      <c r="CG323" s="113"/>
      <c r="CH323" s="118" t="str">
        <f t="shared" si="1000"/>
        <v/>
      </c>
      <c r="CI323" s="118"/>
      <c r="CJ323" s="118" t="str">
        <f t="shared" si="1001"/>
        <v/>
      </c>
      <c r="CK323" s="118"/>
      <c r="CL323" s="118" t="str">
        <f t="shared" si="1002"/>
        <v/>
      </c>
      <c r="CM323" s="119"/>
      <c r="CN323" s="113"/>
      <c r="CO323" s="113"/>
      <c r="CP323" s="113"/>
      <c r="CQ323" s="147"/>
      <c r="CR323" s="147"/>
      <c r="CS323" s="147"/>
      <c r="CT323" s="147"/>
      <c r="CU323" s="147"/>
      <c r="CV323" s="147"/>
      <c r="CW323" s="147"/>
      <c r="CX323" s="147"/>
      <c r="CY323" s="147"/>
      <c r="CZ323" s="147"/>
      <c r="DA323" s="147"/>
      <c r="DB323" s="147"/>
      <c r="DC323" s="147"/>
      <c r="DD323" s="147"/>
      <c r="DE323" s="147"/>
      <c r="DF323" s="147"/>
      <c r="DG323" s="147"/>
      <c r="DH323" s="147"/>
      <c r="DQ323" s="248"/>
    </row>
    <row r="324" spans="1:121" s="247" customFormat="1" ht="32.25" customHeight="1" x14ac:dyDescent="0.25">
      <c r="A324" s="376"/>
      <c r="B324" s="382" t="s">
        <v>72</v>
      </c>
      <c r="C324" s="352" t="str">
        <f t="shared" si="1003"/>
        <v>11 - LE PUBLIC SCOLAIRE (si existant)</v>
      </c>
      <c r="D324" s="388" t="s">
        <v>732</v>
      </c>
      <c r="E324" s="313" t="s">
        <v>78</v>
      </c>
      <c r="F324" s="313">
        <f>VLOOKUP(H324,Feuil1!A$1:B$5,2,0)</f>
        <v>0.2</v>
      </c>
      <c r="G324" s="322">
        <f t="shared" si="1004"/>
        <v>5</v>
      </c>
      <c r="H324" s="318" t="s">
        <v>157</v>
      </c>
      <c r="I324" s="324">
        <v>200</v>
      </c>
      <c r="J324" s="663">
        <f>IF(I324&lt;&gt;"",MAX(J$1:J323)+1,"")</f>
        <v>283</v>
      </c>
      <c r="K324" s="431" t="s">
        <v>514</v>
      </c>
      <c r="L324" s="182">
        <v>1</v>
      </c>
      <c r="M324" s="213" t="str">
        <f>IF('RESULTAT GLOBAL'!D$26="NON","Non Mesuré","OUI")</f>
        <v>OUI</v>
      </c>
      <c r="N324" s="668" t="str">
        <f>IF('RESULTAT GLOBAL'!D$26="NON","Ce site n'est pas une entreprise","")</f>
        <v/>
      </c>
      <c r="O324" s="199"/>
      <c r="P324" s="197" t="s">
        <v>560</v>
      </c>
      <c r="Q324" s="447" t="s">
        <v>763</v>
      </c>
      <c r="R324" s="115"/>
      <c r="S324" s="145"/>
      <c r="T324" s="116">
        <f t="shared" si="974"/>
        <v>1</v>
      </c>
      <c r="U324" s="116">
        <f t="shared" si="975"/>
        <v>1</v>
      </c>
      <c r="V324" s="116">
        <f t="shared" si="976"/>
        <v>1</v>
      </c>
      <c r="W324" s="116"/>
      <c r="X324" s="116">
        <f t="shared" si="977"/>
        <v>0</v>
      </c>
      <c r="Y324" s="116"/>
      <c r="Z324" s="116">
        <f t="shared" si="978"/>
        <v>1</v>
      </c>
      <c r="AA324" s="116"/>
      <c r="AB324" s="117"/>
      <c r="AC324" s="117"/>
      <c r="AD324" s="118" t="str">
        <f t="shared" si="979"/>
        <v/>
      </c>
      <c r="AE324" s="118"/>
      <c r="AF324" s="118" t="str">
        <f t="shared" si="980"/>
        <v/>
      </c>
      <c r="AG324" s="118"/>
      <c r="AH324" s="118" t="str">
        <f t="shared" si="981"/>
        <v/>
      </c>
      <c r="AI324" s="119"/>
      <c r="AJ324" s="120"/>
      <c r="AK324" s="118"/>
      <c r="AL324" s="118" t="str">
        <f t="shared" si="982"/>
        <v/>
      </c>
      <c r="AM324" s="118"/>
      <c r="AN324" s="118" t="str">
        <f t="shared" si="983"/>
        <v/>
      </c>
      <c r="AO324" s="118"/>
      <c r="AP324" s="118" t="str">
        <f t="shared" si="984"/>
        <v/>
      </c>
      <c r="AQ324" s="119"/>
      <c r="AR324" s="120"/>
      <c r="AS324" s="118"/>
      <c r="AT324" s="118" t="str">
        <f t="shared" si="985"/>
        <v/>
      </c>
      <c r="AU324" s="118"/>
      <c r="AV324" s="118" t="str">
        <f t="shared" si="986"/>
        <v/>
      </c>
      <c r="AW324" s="118"/>
      <c r="AX324" s="118" t="str">
        <f t="shared" si="987"/>
        <v/>
      </c>
      <c r="AY324" s="119"/>
      <c r="AZ324" s="120"/>
      <c r="BA324" s="118"/>
      <c r="BB324" s="118" t="str">
        <f t="shared" si="988"/>
        <v/>
      </c>
      <c r="BC324" s="118"/>
      <c r="BD324" s="118" t="str">
        <f t="shared" si="989"/>
        <v/>
      </c>
      <c r="BE324" s="118"/>
      <c r="BF324" s="118" t="str">
        <f t="shared" si="990"/>
        <v/>
      </c>
      <c r="BG324" s="119"/>
      <c r="BH324" s="120"/>
      <c r="BI324" s="116"/>
      <c r="BJ324" s="118">
        <f t="shared" si="991"/>
        <v>1</v>
      </c>
      <c r="BK324" s="118"/>
      <c r="BL324" s="118">
        <f t="shared" si="992"/>
        <v>0</v>
      </c>
      <c r="BM324" s="118"/>
      <c r="BN324" s="118">
        <f t="shared" si="993"/>
        <v>1</v>
      </c>
      <c r="BO324" s="119"/>
      <c r="BP324" s="120"/>
      <c r="BQ324" s="116"/>
      <c r="BR324" s="118" t="str">
        <f t="shared" si="994"/>
        <v/>
      </c>
      <c r="BS324" s="118"/>
      <c r="BT324" s="118" t="str">
        <f t="shared" si="995"/>
        <v/>
      </c>
      <c r="BU324" s="118"/>
      <c r="BV324" s="118" t="str">
        <f t="shared" si="996"/>
        <v/>
      </c>
      <c r="BW324" s="119"/>
      <c r="BX324" s="120"/>
      <c r="BY324" s="121"/>
      <c r="BZ324" s="118" t="str">
        <f t="shared" si="997"/>
        <v/>
      </c>
      <c r="CA324" s="118"/>
      <c r="CB324" s="118" t="str">
        <f t="shared" si="998"/>
        <v/>
      </c>
      <c r="CC324" s="118"/>
      <c r="CD324" s="118" t="str">
        <f t="shared" si="999"/>
        <v/>
      </c>
      <c r="CE324" s="119"/>
      <c r="CF324" s="113"/>
      <c r="CG324" s="113"/>
      <c r="CH324" s="118" t="str">
        <f t="shared" si="1000"/>
        <v/>
      </c>
      <c r="CI324" s="118"/>
      <c r="CJ324" s="118" t="str">
        <f t="shared" si="1001"/>
        <v/>
      </c>
      <c r="CK324" s="118"/>
      <c r="CL324" s="118" t="str">
        <f t="shared" si="1002"/>
        <v/>
      </c>
      <c r="CM324" s="119"/>
      <c r="CN324" s="113"/>
      <c r="CO324" s="113"/>
      <c r="CP324" s="113"/>
      <c r="CQ324" s="147"/>
      <c r="CR324" s="147"/>
      <c r="CS324" s="147"/>
      <c r="CT324" s="147"/>
      <c r="CU324" s="147"/>
      <c r="CV324" s="147"/>
      <c r="CW324" s="147"/>
      <c r="CX324" s="147"/>
      <c r="CY324" s="147"/>
      <c r="CZ324" s="147"/>
      <c r="DA324" s="147"/>
      <c r="DB324" s="147"/>
      <c r="DC324" s="147"/>
      <c r="DD324" s="147"/>
      <c r="DE324" s="147"/>
      <c r="DF324" s="147"/>
      <c r="DG324" s="147"/>
      <c r="DH324" s="147"/>
      <c r="DQ324" s="248"/>
    </row>
    <row r="325" spans="1:121" s="247" customFormat="1" ht="38.25" customHeight="1" x14ac:dyDescent="0.25">
      <c r="A325" s="376"/>
      <c r="B325" s="382" t="s">
        <v>72</v>
      </c>
      <c r="C325" s="352" t="str">
        <f t="shared" si="1003"/>
        <v>11 - LE PUBLIC SCOLAIRE (si existant)</v>
      </c>
      <c r="D325" s="388" t="s">
        <v>732</v>
      </c>
      <c r="E325" s="313" t="s">
        <v>78</v>
      </c>
      <c r="F325" s="313">
        <f>VLOOKUP(H325,Feuil1!A$1:B$5,2,0)</f>
        <v>0.2</v>
      </c>
      <c r="G325" s="322">
        <f t="shared" si="1004"/>
        <v>5</v>
      </c>
      <c r="H325" s="318" t="s">
        <v>157</v>
      </c>
      <c r="I325" s="324">
        <v>200</v>
      </c>
      <c r="J325" s="663">
        <f>IF(I325&lt;&gt;"",MAX(J$1:J324)+1,"")</f>
        <v>284</v>
      </c>
      <c r="K325" s="431" t="s">
        <v>515</v>
      </c>
      <c r="L325" s="182">
        <v>1</v>
      </c>
      <c r="M325" s="213" t="str">
        <f>IF('RESULTAT GLOBAL'!D$26="NON","Non Mesuré","OUI")</f>
        <v>OUI</v>
      </c>
      <c r="N325" s="668" t="str">
        <f>IF('RESULTAT GLOBAL'!D$26="NON","Ce site n'est pas une entreprise","")</f>
        <v/>
      </c>
      <c r="O325" s="199"/>
      <c r="P325" s="197" t="s">
        <v>560</v>
      </c>
      <c r="Q325" s="447" t="s">
        <v>763</v>
      </c>
      <c r="R325" s="115"/>
      <c r="S325" s="145"/>
      <c r="T325" s="116">
        <f t="shared" si="974"/>
        <v>1</v>
      </c>
      <c r="U325" s="116">
        <f t="shared" si="975"/>
        <v>1</v>
      </c>
      <c r="V325" s="116">
        <f t="shared" si="976"/>
        <v>1</v>
      </c>
      <c r="W325" s="116"/>
      <c r="X325" s="116">
        <f t="shared" si="977"/>
        <v>0</v>
      </c>
      <c r="Y325" s="116"/>
      <c r="Z325" s="116">
        <f t="shared" si="978"/>
        <v>1</v>
      </c>
      <c r="AA325" s="116"/>
      <c r="AB325" s="117"/>
      <c r="AC325" s="117"/>
      <c r="AD325" s="118" t="str">
        <f t="shared" si="979"/>
        <v/>
      </c>
      <c r="AE325" s="118"/>
      <c r="AF325" s="118" t="str">
        <f t="shared" si="980"/>
        <v/>
      </c>
      <c r="AG325" s="118"/>
      <c r="AH325" s="118" t="str">
        <f t="shared" si="981"/>
        <v/>
      </c>
      <c r="AI325" s="119"/>
      <c r="AJ325" s="120"/>
      <c r="AK325" s="118"/>
      <c r="AL325" s="118" t="str">
        <f t="shared" si="982"/>
        <v/>
      </c>
      <c r="AM325" s="118"/>
      <c r="AN325" s="118" t="str">
        <f t="shared" si="983"/>
        <v/>
      </c>
      <c r="AO325" s="118"/>
      <c r="AP325" s="118" t="str">
        <f t="shared" si="984"/>
        <v/>
      </c>
      <c r="AQ325" s="119"/>
      <c r="AR325" s="120"/>
      <c r="AS325" s="118"/>
      <c r="AT325" s="118" t="str">
        <f t="shared" si="985"/>
        <v/>
      </c>
      <c r="AU325" s="118"/>
      <c r="AV325" s="118" t="str">
        <f t="shared" si="986"/>
        <v/>
      </c>
      <c r="AW325" s="118"/>
      <c r="AX325" s="118" t="str">
        <f t="shared" si="987"/>
        <v/>
      </c>
      <c r="AY325" s="119"/>
      <c r="AZ325" s="120"/>
      <c r="BA325" s="118"/>
      <c r="BB325" s="118" t="str">
        <f t="shared" si="988"/>
        <v/>
      </c>
      <c r="BC325" s="118"/>
      <c r="BD325" s="118" t="str">
        <f t="shared" si="989"/>
        <v/>
      </c>
      <c r="BE325" s="118"/>
      <c r="BF325" s="118" t="str">
        <f t="shared" si="990"/>
        <v/>
      </c>
      <c r="BG325" s="119"/>
      <c r="BH325" s="120"/>
      <c r="BI325" s="116"/>
      <c r="BJ325" s="118">
        <f t="shared" si="991"/>
        <v>1</v>
      </c>
      <c r="BK325" s="118"/>
      <c r="BL325" s="118">
        <f t="shared" si="992"/>
        <v>0</v>
      </c>
      <c r="BM325" s="118"/>
      <c r="BN325" s="118">
        <f t="shared" si="993"/>
        <v>1</v>
      </c>
      <c r="BO325" s="119"/>
      <c r="BP325" s="120"/>
      <c r="BQ325" s="116"/>
      <c r="BR325" s="118" t="str">
        <f t="shared" si="994"/>
        <v/>
      </c>
      <c r="BS325" s="118"/>
      <c r="BT325" s="118" t="str">
        <f t="shared" si="995"/>
        <v/>
      </c>
      <c r="BU325" s="118"/>
      <c r="BV325" s="118" t="str">
        <f t="shared" si="996"/>
        <v/>
      </c>
      <c r="BW325" s="119"/>
      <c r="BX325" s="120"/>
      <c r="BY325" s="121"/>
      <c r="BZ325" s="118" t="str">
        <f t="shared" si="997"/>
        <v/>
      </c>
      <c r="CA325" s="118"/>
      <c r="CB325" s="118" t="str">
        <f t="shared" si="998"/>
        <v/>
      </c>
      <c r="CC325" s="118"/>
      <c r="CD325" s="118" t="str">
        <f t="shared" si="999"/>
        <v/>
      </c>
      <c r="CE325" s="119"/>
      <c r="CF325" s="113"/>
      <c r="CG325" s="113"/>
      <c r="CH325" s="118" t="str">
        <f t="shared" si="1000"/>
        <v/>
      </c>
      <c r="CI325" s="118"/>
      <c r="CJ325" s="118" t="str">
        <f t="shared" si="1001"/>
        <v/>
      </c>
      <c r="CK325" s="118"/>
      <c r="CL325" s="118" t="str">
        <f t="shared" si="1002"/>
        <v/>
      </c>
      <c r="CM325" s="119"/>
      <c r="CN325" s="113"/>
      <c r="CO325" s="113"/>
      <c r="CP325" s="113"/>
      <c r="CQ325" s="147"/>
      <c r="CR325" s="147"/>
      <c r="CS325" s="147"/>
      <c r="CT325" s="147"/>
      <c r="CU325" s="147"/>
      <c r="CV325" s="147"/>
      <c r="CW325" s="147"/>
      <c r="CX325" s="147"/>
      <c r="CY325" s="147"/>
      <c r="CZ325" s="147"/>
      <c r="DA325" s="147"/>
      <c r="DB325" s="147"/>
      <c r="DC325" s="147"/>
      <c r="DD325" s="147"/>
      <c r="DE325" s="147"/>
      <c r="DF325" s="147"/>
      <c r="DG325" s="147"/>
      <c r="DH325" s="147"/>
      <c r="DQ325" s="248"/>
    </row>
    <row r="326" spans="1:121" s="247" customFormat="1" ht="42" customHeight="1" x14ac:dyDescent="0.25">
      <c r="A326" s="376"/>
      <c r="B326" s="382" t="s">
        <v>72</v>
      </c>
      <c r="C326" s="352" t="str">
        <f t="shared" si="1003"/>
        <v>11 - LE PUBLIC SCOLAIRE (si existant)</v>
      </c>
      <c r="D326" s="388" t="s">
        <v>732</v>
      </c>
      <c r="E326" s="313" t="s">
        <v>78</v>
      </c>
      <c r="F326" s="313">
        <f>VLOOKUP(H326,Feuil1!A$1:B$5,2,0)</f>
        <v>0.2</v>
      </c>
      <c r="G326" s="322">
        <f t="shared" si="1004"/>
        <v>5</v>
      </c>
      <c r="H326" s="318" t="s">
        <v>157</v>
      </c>
      <c r="I326" s="324">
        <v>200</v>
      </c>
      <c r="J326" s="663">
        <f>IF(I326&lt;&gt;"",MAX(J$1:J325)+1,"")</f>
        <v>285</v>
      </c>
      <c r="K326" s="431" t="s">
        <v>556</v>
      </c>
      <c r="L326" s="182">
        <v>1</v>
      </c>
      <c r="M326" s="213" t="str">
        <f>IF('RESULTAT GLOBAL'!D$26="NON","Non Mesuré","OUI")</f>
        <v>OUI</v>
      </c>
      <c r="N326" s="668" t="str">
        <f>IF('RESULTAT GLOBAL'!D$26="NON","Ce site n'est pas une entreprise","")</f>
        <v/>
      </c>
      <c r="O326" s="199"/>
      <c r="P326" s="197" t="s">
        <v>560</v>
      </c>
      <c r="Q326" s="447" t="s">
        <v>763</v>
      </c>
      <c r="R326" s="115"/>
      <c r="S326" s="145"/>
      <c r="T326" s="116">
        <f t="shared" si="974"/>
        <v>1</v>
      </c>
      <c r="U326" s="116">
        <f t="shared" si="975"/>
        <v>1</v>
      </c>
      <c r="V326" s="116">
        <f t="shared" si="976"/>
        <v>1</v>
      </c>
      <c r="W326" s="116"/>
      <c r="X326" s="116">
        <f t="shared" si="977"/>
        <v>0</v>
      </c>
      <c r="Y326" s="116"/>
      <c r="Z326" s="116">
        <f t="shared" si="978"/>
        <v>1</v>
      </c>
      <c r="AA326" s="116"/>
      <c r="AB326" s="117"/>
      <c r="AC326" s="117"/>
      <c r="AD326" s="118" t="str">
        <f t="shared" si="979"/>
        <v/>
      </c>
      <c r="AE326" s="118"/>
      <c r="AF326" s="118" t="str">
        <f t="shared" si="980"/>
        <v/>
      </c>
      <c r="AG326" s="118"/>
      <c r="AH326" s="118" t="str">
        <f t="shared" si="981"/>
        <v/>
      </c>
      <c r="AI326" s="119"/>
      <c r="AJ326" s="120"/>
      <c r="AK326" s="118"/>
      <c r="AL326" s="118" t="str">
        <f t="shared" si="982"/>
        <v/>
      </c>
      <c r="AM326" s="118"/>
      <c r="AN326" s="118" t="str">
        <f t="shared" si="983"/>
        <v/>
      </c>
      <c r="AO326" s="118"/>
      <c r="AP326" s="118" t="str">
        <f t="shared" si="984"/>
        <v/>
      </c>
      <c r="AQ326" s="119"/>
      <c r="AR326" s="120"/>
      <c r="AS326" s="118"/>
      <c r="AT326" s="118" t="str">
        <f t="shared" si="985"/>
        <v/>
      </c>
      <c r="AU326" s="118"/>
      <c r="AV326" s="118" t="str">
        <f t="shared" si="986"/>
        <v/>
      </c>
      <c r="AW326" s="118"/>
      <c r="AX326" s="118" t="str">
        <f t="shared" si="987"/>
        <v/>
      </c>
      <c r="AY326" s="119"/>
      <c r="AZ326" s="120"/>
      <c r="BA326" s="118"/>
      <c r="BB326" s="118" t="str">
        <f t="shared" si="988"/>
        <v/>
      </c>
      <c r="BC326" s="118"/>
      <c r="BD326" s="118" t="str">
        <f t="shared" si="989"/>
        <v/>
      </c>
      <c r="BE326" s="118"/>
      <c r="BF326" s="118" t="str">
        <f t="shared" si="990"/>
        <v/>
      </c>
      <c r="BG326" s="119"/>
      <c r="BH326" s="120"/>
      <c r="BI326" s="116"/>
      <c r="BJ326" s="118">
        <f t="shared" si="991"/>
        <v>1</v>
      </c>
      <c r="BK326" s="118"/>
      <c r="BL326" s="118">
        <f t="shared" si="992"/>
        <v>0</v>
      </c>
      <c r="BM326" s="118"/>
      <c r="BN326" s="118">
        <f t="shared" si="993"/>
        <v>1</v>
      </c>
      <c r="BO326" s="119"/>
      <c r="BP326" s="120"/>
      <c r="BQ326" s="116"/>
      <c r="BR326" s="118" t="str">
        <f t="shared" si="994"/>
        <v/>
      </c>
      <c r="BS326" s="118"/>
      <c r="BT326" s="118" t="str">
        <f t="shared" si="995"/>
        <v/>
      </c>
      <c r="BU326" s="118"/>
      <c r="BV326" s="118" t="str">
        <f t="shared" si="996"/>
        <v/>
      </c>
      <c r="BW326" s="119"/>
      <c r="BX326" s="120"/>
      <c r="BY326" s="121"/>
      <c r="BZ326" s="118" t="str">
        <f t="shared" si="997"/>
        <v/>
      </c>
      <c r="CA326" s="118"/>
      <c r="CB326" s="118" t="str">
        <f t="shared" si="998"/>
        <v/>
      </c>
      <c r="CC326" s="118"/>
      <c r="CD326" s="118" t="str">
        <f t="shared" si="999"/>
        <v/>
      </c>
      <c r="CE326" s="119"/>
      <c r="CF326" s="113"/>
      <c r="CG326" s="113"/>
      <c r="CH326" s="118" t="str">
        <f t="shared" si="1000"/>
        <v/>
      </c>
      <c r="CI326" s="118"/>
      <c r="CJ326" s="118" t="str">
        <f t="shared" si="1001"/>
        <v/>
      </c>
      <c r="CK326" s="118"/>
      <c r="CL326" s="118" t="str">
        <f t="shared" si="1002"/>
        <v/>
      </c>
      <c r="CM326" s="119"/>
      <c r="CN326" s="113"/>
      <c r="CO326" s="113"/>
      <c r="CP326" s="113"/>
      <c r="CQ326" s="147"/>
      <c r="CR326" s="147"/>
      <c r="CS326" s="147"/>
      <c r="CT326" s="147"/>
      <c r="CU326" s="147"/>
      <c r="CV326" s="147"/>
      <c r="CW326" s="147"/>
      <c r="CX326" s="147"/>
      <c r="CY326" s="147"/>
      <c r="CZ326" s="147"/>
      <c r="DA326" s="147"/>
      <c r="DB326" s="147"/>
      <c r="DC326" s="147"/>
      <c r="DD326" s="147"/>
      <c r="DE326" s="147"/>
      <c r="DF326" s="147"/>
      <c r="DG326" s="147"/>
      <c r="DH326" s="147"/>
      <c r="DQ326" s="248"/>
    </row>
    <row r="327" spans="1:121" s="247" customFormat="1" ht="28.5" customHeight="1" x14ac:dyDescent="0.25">
      <c r="A327" s="376"/>
      <c r="B327" s="382" t="s">
        <v>72</v>
      </c>
      <c r="C327" s="352" t="str">
        <f t="shared" si="1003"/>
        <v>11 - LE PUBLIC SCOLAIRE (si existant)</v>
      </c>
      <c r="D327" s="388" t="s">
        <v>732</v>
      </c>
      <c r="E327" s="313" t="s">
        <v>78</v>
      </c>
      <c r="F327" s="313">
        <f>VLOOKUP(H327,Feuil1!A$1:B$5,2,0)</f>
        <v>0.2</v>
      </c>
      <c r="G327" s="322">
        <f t="shared" si="1004"/>
        <v>5</v>
      </c>
      <c r="H327" s="318" t="s">
        <v>157</v>
      </c>
      <c r="I327" s="324">
        <v>200</v>
      </c>
      <c r="J327" s="663">
        <f>IF(I327&lt;&gt;"",MAX(J$1:J326)+1,"")</f>
        <v>286</v>
      </c>
      <c r="K327" s="431" t="s">
        <v>804</v>
      </c>
      <c r="L327" s="182">
        <v>1</v>
      </c>
      <c r="M327" s="213" t="str">
        <f>IF('RESULTAT GLOBAL'!D$26="NON","Non Mesuré","OUI")</f>
        <v>OUI</v>
      </c>
      <c r="N327" s="668" t="str">
        <f>IF('RESULTAT GLOBAL'!D$26="NON","Ce site n'est pas une entreprise","")</f>
        <v/>
      </c>
      <c r="O327" s="199"/>
      <c r="P327" s="197" t="s">
        <v>560</v>
      </c>
      <c r="Q327" s="447" t="s">
        <v>763</v>
      </c>
      <c r="R327" s="115"/>
      <c r="S327" s="145"/>
      <c r="T327" s="116">
        <f t="shared" si="974"/>
        <v>1</v>
      </c>
      <c r="U327" s="116">
        <f t="shared" si="975"/>
        <v>1</v>
      </c>
      <c r="V327" s="116">
        <f t="shared" si="976"/>
        <v>1</v>
      </c>
      <c r="W327" s="116"/>
      <c r="X327" s="116">
        <f t="shared" si="977"/>
        <v>0</v>
      </c>
      <c r="Y327" s="116"/>
      <c r="Z327" s="116">
        <f t="shared" si="978"/>
        <v>1</v>
      </c>
      <c r="AA327" s="116"/>
      <c r="AB327" s="117"/>
      <c r="AC327" s="117"/>
      <c r="AD327" s="118" t="str">
        <f t="shared" si="979"/>
        <v/>
      </c>
      <c r="AE327" s="118"/>
      <c r="AF327" s="118" t="str">
        <f t="shared" si="980"/>
        <v/>
      </c>
      <c r="AG327" s="118"/>
      <c r="AH327" s="118" t="str">
        <f t="shared" si="981"/>
        <v/>
      </c>
      <c r="AI327" s="119"/>
      <c r="AJ327" s="120"/>
      <c r="AK327" s="118"/>
      <c r="AL327" s="118" t="str">
        <f t="shared" si="982"/>
        <v/>
      </c>
      <c r="AM327" s="118"/>
      <c r="AN327" s="118" t="str">
        <f t="shared" si="983"/>
        <v/>
      </c>
      <c r="AO327" s="118"/>
      <c r="AP327" s="118" t="str">
        <f t="shared" si="984"/>
        <v/>
      </c>
      <c r="AQ327" s="119"/>
      <c r="AR327" s="120"/>
      <c r="AS327" s="118"/>
      <c r="AT327" s="118" t="str">
        <f t="shared" si="985"/>
        <v/>
      </c>
      <c r="AU327" s="118"/>
      <c r="AV327" s="118" t="str">
        <f t="shared" si="986"/>
        <v/>
      </c>
      <c r="AW327" s="118"/>
      <c r="AX327" s="118" t="str">
        <f t="shared" si="987"/>
        <v/>
      </c>
      <c r="AY327" s="119"/>
      <c r="AZ327" s="120"/>
      <c r="BA327" s="118"/>
      <c r="BB327" s="118" t="str">
        <f t="shared" si="988"/>
        <v/>
      </c>
      <c r="BC327" s="118"/>
      <c r="BD327" s="118" t="str">
        <f t="shared" si="989"/>
        <v/>
      </c>
      <c r="BE327" s="118"/>
      <c r="BF327" s="118" t="str">
        <f t="shared" si="990"/>
        <v/>
      </c>
      <c r="BG327" s="119"/>
      <c r="BH327" s="120"/>
      <c r="BI327" s="116"/>
      <c r="BJ327" s="118">
        <f t="shared" si="991"/>
        <v>1</v>
      </c>
      <c r="BK327" s="118"/>
      <c r="BL327" s="118">
        <f t="shared" si="992"/>
        <v>0</v>
      </c>
      <c r="BM327" s="118"/>
      <c r="BN327" s="118">
        <f t="shared" si="993"/>
        <v>1</v>
      </c>
      <c r="BO327" s="119"/>
      <c r="BP327" s="120"/>
      <c r="BQ327" s="116"/>
      <c r="BR327" s="118" t="str">
        <f t="shared" si="994"/>
        <v/>
      </c>
      <c r="BS327" s="118"/>
      <c r="BT327" s="118" t="str">
        <f t="shared" si="995"/>
        <v/>
      </c>
      <c r="BU327" s="118"/>
      <c r="BV327" s="118" t="str">
        <f t="shared" si="996"/>
        <v/>
      </c>
      <c r="BW327" s="119"/>
      <c r="BX327" s="120"/>
      <c r="BY327" s="121"/>
      <c r="BZ327" s="118" t="str">
        <f t="shared" si="997"/>
        <v/>
      </c>
      <c r="CA327" s="118"/>
      <c r="CB327" s="118" t="str">
        <f t="shared" si="998"/>
        <v/>
      </c>
      <c r="CC327" s="118"/>
      <c r="CD327" s="118" t="str">
        <f t="shared" si="999"/>
        <v/>
      </c>
      <c r="CE327" s="119"/>
      <c r="CF327" s="113"/>
      <c r="CG327" s="113"/>
      <c r="CH327" s="118" t="str">
        <f t="shared" si="1000"/>
        <v/>
      </c>
      <c r="CI327" s="118"/>
      <c r="CJ327" s="118" t="str">
        <f t="shared" si="1001"/>
        <v/>
      </c>
      <c r="CK327" s="118"/>
      <c r="CL327" s="118" t="str">
        <f t="shared" si="1002"/>
        <v/>
      </c>
      <c r="CM327" s="119"/>
      <c r="CN327" s="113"/>
      <c r="CO327" s="113"/>
      <c r="CP327" s="113"/>
      <c r="CQ327" s="147"/>
      <c r="CR327" s="147"/>
      <c r="CS327" s="147"/>
      <c r="CT327" s="147"/>
      <c r="CU327" s="147"/>
      <c r="CV327" s="147"/>
      <c r="CW327" s="147"/>
      <c r="CX327" s="147"/>
      <c r="CY327" s="147"/>
      <c r="CZ327" s="147"/>
      <c r="DA327" s="147"/>
      <c r="DB327" s="147"/>
      <c r="DC327" s="147"/>
      <c r="DD327" s="147"/>
      <c r="DE327" s="147"/>
      <c r="DF327" s="147"/>
      <c r="DG327" s="147"/>
      <c r="DH327" s="147"/>
      <c r="DQ327" s="248"/>
    </row>
    <row r="328" spans="1:121" s="247" customFormat="1" ht="32.25" customHeight="1" x14ac:dyDescent="0.25">
      <c r="A328" s="376"/>
      <c r="B328" s="382" t="s">
        <v>72</v>
      </c>
      <c r="C328" s="352" t="str">
        <f t="shared" si="1003"/>
        <v>11 - LE PUBLIC SCOLAIRE (si existant)</v>
      </c>
      <c r="D328" s="388" t="s">
        <v>732</v>
      </c>
      <c r="E328" s="313" t="s">
        <v>78</v>
      </c>
      <c r="F328" s="313">
        <f>VLOOKUP(H328,Feuil1!A$1:B$5,2,0)</f>
        <v>0.2</v>
      </c>
      <c r="G328" s="322">
        <f t="shared" si="1004"/>
        <v>5</v>
      </c>
      <c r="H328" s="318" t="s">
        <v>157</v>
      </c>
      <c r="I328" s="324">
        <v>200</v>
      </c>
      <c r="J328" s="663">
        <f>IF(I328&lt;&gt;"",MAX(J$1:J327)+1,"")</f>
        <v>287</v>
      </c>
      <c r="K328" s="431" t="s">
        <v>516</v>
      </c>
      <c r="L328" s="182">
        <v>1</v>
      </c>
      <c r="M328" s="213" t="str">
        <f>IF('RESULTAT GLOBAL'!D$26="NON","Non Mesuré","OUI")</f>
        <v>OUI</v>
      </c>
      <c r="N328" s="668" t="str">
        <f>IF('RESULTAT GLOBAL'!D$26="NON","Ce site n'est pas une entreprise","")</f>
        <v/>
      </c>
      <c r="O328" s="199"/>
      <c r="P328" s="197" t="s">
        <v>560</v>
      </c>
      <c r="Q328" s="447" t="s">
        <v>763</v>
      </c>
      <c r="R328" s="115"/>
      <c r="S328" s="145"/>
      <c r="T328" s="116">
        <f t="shared" si="974"/>
        <v>1</v>
      </c>
      <c r="U328" s="116">
        <f t="shared" si="975"/>
        <v>1</v>
      </c>
      <c r="V328" s="116">
        <f t="shared" si="976"/>
        <v>1</v>
      </c>
      <c r="W328" s="116"/>
      <c r="X328" s="116">
        <f t="shared" si="977"/>
        <v>0</v>
      </c>
      <c r="Y328" s="116"/>
      <c r="Z328" s="116">
        <f t="shared" si="978"/>
        <v>1</v>
      </c>
      <c r="AA328" s="116"/>
      <c r="AB328" s="117"/>
      <c r="AC328" s="117"/>
      <c r="AD328" s="118" t="str">
        <f t="shared" si="979"/>
        <v/>
      </c>
      <c r="AE328" s="118"/>
      <c r="AF328" s="118" t="str">
        <f t="shared" si="980"/>
        <v/>
      </c>
      <c r="AG328" s="118"/>
      <c r="AH328" s="118" t="str">
        <f t="shared" si="981"/>
        <v/>
      </c>
      <c r="AI328" s="119"/>
      <c r="AJ328" s="120"/>
      <c r="AK328" s="118"/>
      <c r="AL328" s="118" t="str">
        <f t="shared" si="982"/>
        <v/>
      </c>
      <c r="AM328" s="118"/>
      <c r="AN328" s="118" t="str">
        <f t="shared" si="983"/>
        <v/>
      </c>
      <c r="AO328" s="118"/>
      <c r="AP328" s="118" t="str">
        <f t="shared" si="984"/>
        <v/>
      </c>
      <c r="AQ328" s="119"/>
      <c r="AR328" s="120"/>
      <c r="AS328" s="118"/>
      <c r="AT328" s="118" t="str">
        <f t="shared" si="985"/>
        <v/>
      </c>
      <c r="AU328" s="118"/>
      <c r="AV328" s="118" t="str">
        <f t="shared" si="986"/>
        <v/>
      </c>
      <c r="AW328" s="118"/>
      <c r="AX328" s="118" t="str">
        <f t="shared" si="987"/>
        <v/>
      </c>
      <c r="AY328" s="119"/>
      <c r="AZ328" s="120"/>
      <c r="BA328" s="118"/>
      <c r="BB328" s="118" t="str">
        <f t="shared" si="988"/>
        <v/>
      </c>
      <c r="BC328" s="118"/>
      <c r="BD328" s="118" t="str">
        <f t="shared" si="989"/>
        <v/>
      </c>
      <c r="BE328" s="118"/>
      <c r="BF328" s="118" t="str">
        <f t="shared" si="990"/>
        <v/>
      </c>
      <c r="BG328" s="119"/>
      <c r="BH328" s="120"/>
      <c r="BI328" s="116"/>
      <c r="BJ328" s="118">
        <f t="shared" si="991"/>
        <v>1</v>
      </c>
      <c r="BK328" s="118"/>
      <c r="BL328" s="118">
        <f t="shared" si="992"/>
        <v>0</v>
      </c>
      <c r="BM328" s="118"/>
      <c r="BN328" s="118">
        <f t="shared" si="993"/>
        <v>1</v>
      </c>
      <c r="BO328" s="119"/>
      <c r="BP328" s="120"/>
      <c r="BQ328" s="116"/>
      <c r="BR328" s="118" t="str">
        <f t="shared" si="994"/>
        <v/>
      </c>
      <c r="BS328" s="118"/>
      <c r="BT328" s="118" t="str">
        <f t="shared" si="995"/>
        <v/>
      </c>
      <c r="BU328" s="118"/>
      <c r="BV328" s="118" t="str">
        <f t="shared" si="996"/>
        <v/>
      </c>
      <c r="BW328" s="119"/>
      <c r="BX328" s="120"/>
      <c r="BY328" s="121"/>
      <c r="BZ328" s="118" t="str">
        <f t="shared" si="997"/>
        <v/>
      </c>
      <c r="CA328" s="118"/>
      <c r="CB328" s="118" t="str">
        <f t="shared" si="998"/>
        <v/>
      </c>
      <c r="CC328" s="118"/>
      <c r="CD328" s="118" t="str">
        <f t="shared" si="999"/>
        <v/>
      </c>
      <c r="CE328" s="119"/>
      <c r="CF328" s="113"/>
      <c r="CG328" s="113"/>
      <c r="CH328" s="118" t="str">
        <f t="shared" si="1000"/>
        <v/>
      </c>
      <c r="CI328" s="118"/>
      <c r="CJ328" s="118" t="str">
        <f t="shared" si="1001"/>
        <v/>
      </c>
      <c r="CK328" s="118"/>
      <c r="CL328" s="118" t="str">
        <f t="shared" si="1002"/>
        <v/>
      </c>
      <c r="CM328" s="119"/>
      <c r="CN328" s="113"/>
      <c r="CO328" s="113"/>
      <c r="CP328" s="113"/>
      <c r="CQ328" s="147"/>
      <c r="CR328" s="147"/>
      <c r="CS328" s="147"/>
      <c r="CT328" s="147"/>
      <c r="CU328" s="147"/>
      <c r="CV328" s="147"/>
      <c r="CW328" s="147"/>
      <c r="CX328" s="147"/>
      <c r="CY328" s="147"/>
      <c r="CZ328" s="147"/>
      <c r="DA328" s="147"/>
      <c r="DB328" s="147"/>
      <c r="DC328" s="147"/>
      <c r="DD328" s="147"/>
      <c r="DE328" s="147"/>
      <c r="DF328" s="147"/>
      <c r="DG328" s="147"/>
      <c r="DH328" s="147"/>
      <c r="DQ328" s="248"/>
    </row>
    <row r="329" spans="1:121" s="247" customFormat="1" ht="27" customHeight="1" x14ac:dyDescent="0.25">
      <c r="A329" s="376"/>
      <c r="B329" s="382" t="s">
        <v>72</v>
      </c>
      <c r="C329" s="352" t="str">
        <f t="shared" si="1003"/>
        <v>11 - LE PUBLIC SCOLAIRE (si existant)</v>
      </c>
      <c r="D329" s="388" t="s">
        <v>732</v>
      </c>
      <c r="E329" s="313" t="s">
        <v>78</v>
      </c>
      <c r="F329" s="313">
        <f>VLOOKUP(H329,Feuil1!A$1:B$5,2,0)</f>
        <v>0.2</v>
      </c>
      <c r="G329" s="322">
        <f t="shared" si="1004"/>
        <v>5</v>
      </c>
      <c r="H329" s="318" t="s">
        <v>157</v>
      </c>
      <c r="I329" s="324">
        <v>200</v>
      </c>
      <c r="J329" s="663">
        <f>IF(I329&lt;&gt;"",MAX(J$1:J328)+1,"")</f>
        <v>288</v>
      </c>
      <c r="K329" s="432" t="s">
        <v>517</v>
      </c>
      <c r="L329" s="184">
        <v>1</v>
      </c>
      <c r="M329" s="214" t="str">
        <f>IF('RESULTAT GLOBAL'!D$26="NON","Non Mesuré","OUI")</f>
        <v>OUI</v>
      </c>
      <c r="N329" s="670" t="str">
        <f>IF('RESULTAT GLOBAL'!D$26="NON","Ce site n'est pas une entreprise","")</f>
        <v/>
      </c>
      <c r="O329" s="200"/>
      <c r="P329" s="208" t="s">
        <v>560</v>
      </c>
      <c r="Q329" s="448" t="s">
        <v>763</v>
      </c>
      <c r="R329" s="115"/>
      <c r="S329" s="145"/>
      <c r="T329" s="116">
        <f t="shared" si="974"/>
        <v>1</v>
      </c>
      <c r="U329" s="116">
        <f t="shared" si="975"/>
        <v>1</v>
      </c>
      <c r="V329" s="116">
        <f t="shared" si="976"/>
        <v>1</v>
      </c>
      <c r="W329" s="116"/>
      <c r="X329" s="116">
        <f t="shared" si="977"/>
        <v>0</v>
      </c>
      <c r="Y329" s="116"/>
      <c r="Z329" s="116">
        <f t="shared" si="978"/>
        <v>1</v>
      </c>
      <c r="AA329" s="116"/>
      <c r="AB329" s="117"/>
      <c r="AC329" s="117"/>
      <c r="AD329" s="118" t="str">
        <f t="shared" si="979"/>
        <v/>
      </c>
      <c r="AE329" s="118"/>
      <c r="AF329" s="118" t="str">
        <f t="shared" si="980"/>
        <v/>
      </c>
      <c r="AG329" s="118"/>
      <c r="AH329" s="118" t="str">
        <f t="shared" si="981"/>
        <v/>
      </c>
      <c r="AI329" s="119"/>
      <c r="AJ329" s="120"/>
      <c r="AK329" s="118"/>
      <c r="AL329" s="118" t="str">
        <f t="shared" si="982"/>
        <v/>
      </c>
      <c r="AM329" s="118"/>
      <c r="AN329" s="118" t="str">
        <f t="shared" si="983"/>
        <v/>
      </c>
      <c r="AO329" s="118"/>
      <c r="AP329" s="118" t="str">
        <f t="shared" si="984"/>
        <v/>
      </c>
      <c r="AQ329" s="119"/>
      <c r="AR329" s="120"/>
      <c r="AS329" s="118"/>
      <c r="AT329" s="118" t="str">
        <f t="shared" si="985"/>
        <v/>
      </c>
      <c r="AU329" s="118"/>
      <c r="AV329" s="118" t="str">
        <f t="shared" si="986"/>
        <v/>
      </c>
      <c r="AW329" s="118"/>
      <c r="AX329" s="118" t="str">
        <f t="shared" si="987"/>
        <v/>
      </c>
      <c r="AY329" s="119"/>
      <c r="AZ329" s="120"/>
      <c r="BA329" s="118"/>
      <c r="BB329" s="118" t="str">
        <f t="shared" si="988"/>
        <v/>
      </c>
      <c r="BC329" s="118"/>
      <c r="BD329" s="118" t="str">
        <f t="shared" si="989"/>
        <v/>
      </c>
      <c r="BE329" s="118"/>
      <c r="BF329" s="118" t="str">
        <f t="shared" si="990"/>
        <v/>
      </c>
      <c r="BG329" s="119"/>
      <c r="BH329" s="120"/>
      <c r="BI329" s="116"/>
      <c r="BJ329" s="118">
        <f t="shared" si="991"/>
        <v>1</v>
      </c>
      <c r="BK329" s="118"/>
      <c r="BL329" s="118">
        <f t="shared" si="992"/>
        <v>0</v>
      </c>
      <c r="BM329" s="118"/>
      <c r="BN329" s="118">
        <f t="shared" si="993"/>
        <v>1</v>
      </c>
      <c r="BO329" s="119"/>
      <c r="BP329" s="120"/>
      <c r="BQ329" s="116"/>
      <c r="BR329" s="118" t="str">
        <f t="shared" si="994"/>
        <v/>
      </c>
      <c r="BS329" s="118"/>
      <c r="BT329" s="118" t="str">
        <f t="shared" si="995"/>
        <v/>
      </c>
      <c r="BU329" s="118"/>
      <c r="BV329" s="118" t="str">
        <f t="shared" si="996"/>
        <v/>
      </c>
      <c r="BW329" s="119"/>
      <c r="BX329" s="120"/>
      <c r="BY329" s="121"/>
      <c r="BZ329" s="118" t="str">
        <f t="shared" si="997"/>
        <v/>
      </c>
      <c r="CA329" s="118"/>
      <c r="CB329" s="118" t="str">
        <f t="shared" si="998"/>
        <v/>
      </c>
      <c r="CC329" s="118"/>
      <c r="CD329" s="118" t="str">
        <f t="shared" si="999"/>
        <v/>
      </c>
      <c r="CE329" s="119"/>
      <c r="CF329" s="113"/>
      <c r="CG329" s="113"/>
      <c r="CH329" s="118" t="str">
        <f t="shared" si="1000"/>
        <v/>
      </c>
      <c r="CI329" s="118"/>
      <c r="CJ329" s="118" t="str">
        <f t="shared" si="1001"/>
        <v/>
      </c>
      <c r="CK329" s="118"/>
      <c r="CL329" s="118" t="str">
        <f t="shared" si="1002"/>
        <v/>
      </c>
      <c r="CM329" s="119"/>
      <c r="CN329" s="113"/>
      <c r="CO329" s="113"/>
      <c r="CP329" s="113"/>
      <c r="CQ329" s="147"/>
      <c r="CR329" s="147"/>
      <c r="CS329" s="147"/>
      <c r="CT329" s="147"/>
      <c r="CU329" s="147"/>
      <c r="CV329" s="147"/>
      <c r="CW329" s="147"/>
      <c r="CX329" s="147"/>
      <c r="CY329" s="147"/>
      <c r="CZ329" s="147"/>
      <c r="DA329" s="147"/>
      <c r="DB329" s="147"/>
      <c r="DC329" s="147"/>
      <c r="DD329" s="147"/>
      <c r="DE329" s="147"/>
      <c r="DF329" s="147"/>
      <c r="DG329" s="147"/>
      <c r="DH329" s="147"/>
      <c r="DQ329" s="248"/>
    </row>
    <row r="330" spans="1:121" s="113" customFormat="1" ht="33.75" customHeight="1" x14ac:dyDescent="0.2">
      <c r="A330" s="312"/>
      <c r="B330" s="313"/>
      <c r="C330" s="313"/>
      <c r="D330" s="313"/>
      <c r="E330" s="313"/>
      <c r="F330" s="313"/>
      <c r="G330" s="322"/>
      <c r="H330" s="322"/>
      <c r="I330" s="324"/>
      <c r="J330" s="663" t="str">
        <f>IF(I330&lt;&gt;"",MAX(J$1:J329)+1,"")</f>
        <v/>
      </c>
      <c r="K330" s="484" t="s">
        <v>682</v>
      </c>
      <c r="L330" s="480" t="s">
        <v>44</v>
      </c>
      <c r="M330" s="481" t="s">
        <v>45</v>
      </c>
      <c r="N330" s="726" t="s">
        <v>46</v>
      </c>
      <c r="O330" s="290" t="str">
        <f t="shared" si="871"/>
        <v/>
      </c>
      <c r="P330" s="479" t="s">
        <v>48</v>
      </c>
      <c r="Q330" s="482" t="s">
        <v>488</v>
      </c>
      <c r="R330" s="115"/>
      <c r="S330" s="145"/>
      <c r="T330" s="263"/>
      <c r="U330" s="116"/>
      <c r="V330" s="116"/>
      <c r="W330" s="116">
        <f>SUM(V318:V329)</f>
        <v>12</v>
      </c>
      <c r="X330" s="116"/>
      <c r="Y330" s="116">
        <f>SUM(X318:X329)</f>
        <v>0</v>
      </c>
      <c r="Z330" s="116"/>
      <c r="AA330" s="116">
        <f>SUM(Z318:Z329)</f>
        <v>12</v>
      </c>
      <c r="AB330" s="117">
        <f>W330/AA330</f>
        <v>1</v>
      </c>
      <c r="AC330" s="117"/>
      <c r="AD330" s="118"/>
      <c r="AE330" s="118"/>
      <c r="AF330" s="118"/>
      <c r="AG330" s="118"/>
      <c r="AH330" s="118"/>
      <c r="AI330" s="119"/>
      <c r="AJ330" s="120"/>
      <c r="AK330" s="118"/>
      <c r="AL330" s="118"/>
      <c r="AM330" s="118"/>
      <c r="AN330" s="118"/>
      <c r="AO330" s="118"/>
      <c r="AP330" s="118"/>
      <c r="AQ330" s="119"/>
      <c r="AR330" s="120"/>
      <c r="AS330" s="118"/>
      <c r="AT330" s="118"/>
      <c r="AU330" s="118"/>
      <c r="AV330" s="118"/>
      <c r="AW330" s="118"/>
      <c r="AX330" s="118"/>
      <c r="AY330" s="119"/>
      <c r="AZ330" s="120"/>
      <c r="BA330" s="118"/>
      <c r="BB330" s="118"/>
      <c r="BC330" s="118"/>
      <c r="BD330" s="118"/>
      <c r="BE330" s="118"/>
      <c r="BF330" s="118"/>
      <c r="BG330" s="119"/>
      <c r="BH330" s="120"/>
      <c r="BI330" s="116"/>
      <c r="BJ330" s="118"/>
      <c r="BK330" s="118"/>
      <c r="BL330" s="118"/>
      <c r="BM330" s="118"/>
      <c r="BN330" s="118"/>
      <c r="BO330" s="119"/>
      <c r="BP330" s="120"/>
      <c r="BQ330" s="116"/>
      <c r="BR330" s="118"/>
      <c r="BS330" s="118"/>
      <c r="BT330" s="118"/>
      <c r="BU330" s="118"/>
      <c r="BV330" s="118"/>
      <c r="BW330" s="119"/>
      <c r="BX330" s="120"/>
      <c r="BY330" s="121"/>
      <c r="BZ330" s="118"/>
      <c r="CA330" s="118"/>
      <c r="CB330" s="118"/>
      <c r="CC330" s="118"/>
      <c r="CD330" s="118"/>
      <c r="CE330" s="119"/>
      <c r="CH330" s="118"/>
      <c r="CI330" s="118"/>
      <c r="CJ330" s="118"/>
      <c r="CK330" s="118"/>
      <c r="CL330" s="118"/>
      <c r="CM330" s="119"/>
      <c r="DQ330" s="134"/>
    </row>
    <row r="331" spans="1:121" s="147" customFormat="1" ht="48.75" customHeight="1" x14ac:dyDescent="0.25">
      <c r="A331" s="376"/>
      <c r="B331" s="382" t="s">
        <v>72</v>
      </c>
      <c r="C331" s="352" t="str">
        <f t="shared" ref="C331:C338" si="1005">$K$330</f>
        <v>12 - L'OFFRE CULTURELLE (si existante)</v>
      </c>
      <c r="D331" s="386" t="s">
        <v>741</v>
      </c>
      <c r="E331" s="313" t="s">
        <v>78</v>
      </c>
      <c r="F331" s="313">
        <f>VLOOKUP(H331,Feuil1!A$1:B$5,2,0)</f>
        <v>0.2</v>
      </c>
      <c r="G331" s="322">
        <f>IF(H331="Information et Communication",1,IF(H331="Savoir-faire Savoir-être",2,IF(H331="Confort et hygiène",3,IF(H331="Qualité de la prestation",5,IF(H331="Développement Durable",4)))))</f>
        <v>5</v>
      </c>
      <c r="H331" s="318" t="s">
        <v>157</v>
      </c>
      <c r="I331" s="324">
        <v>200</v>
      </c>
      <c r="J331" s="663">
        <f>IF(I331&lt;&gt;"",MAX(J$1:J330)+1,"")</f>
        <v>289</v>
      </c>
      <c r="K331" s="475" t="s">
        <v>335</v>
      </c>
      <c r="L331" s="285">
        <v>3</v>
      </c>
      <c r="M331" s="286" t="str">
        <f>IF('RESULTAT GLOBAL'!I$32="NON","Non Mesuré","OUI")</f>
        <v>OUI</v>
      </c>
      <c r="N331" s="673" t="str">
        <f>IF('RESULTAT GLOBAL'!I$32="NON","Absence d'offre culturelle","")</f>
        <v/>
      </c>
      <c r="O331" s="404" t="str">
        <f>IF(ISERROR(SEARCH("Pas de NM possible",P331)),"","oui")</f>
        <v/>
      </c>
      <c r="P331" s="476" t="s">
        <v>574</v>
      </c>
      <c r="Q331" s="474" t="s">
        <v>333</v>
      </c>
      <c r="R331" s="115"/>
      <c r="S331" s="145"/>
      <c r="T331" s="116">
        <f t="shared" ref="T331:T338" si="1006">L331</f>
        <v>3</v>
      </c>
      <c r="U331" s="116">
        <f t="shared" ref="U331:U338" si="1007">IF(M331="OUI",1,IF(M331="NON",0,IF(M331="Non Mesuré","",0)))</f>
        <v>1</v>
      </c>
      <c r="V331" s="116">
        <f t="shared" ref="V331:V338" si="1008">IF(M331&lt;&gt;"Non Mesuré",T331*U331,"")</f>
        <v>3</v>
      </c>
      <c r="W331" s="116"/>
      <c r="X331" s="116">
        <f t="shared" ref="X331:X338" si="1009">IF(M331="Non Mesuré",T331,0)</f>
        <v>0</v>
      </c>
      <c r="Y331" s="116"/>
      <c r="Z331" s="116">
        <f t="shared" ref="Z331:Z338" si="1010">T331-X331</f>
        <v>3</v>
      </c>
      <c r="AA331" s="116"/>
      <c r="AB331" s="117"/>
      <c r="AC331" s="117"/>
      <c r="AD331" s="118" t="str">
        <f t="shared" ref="AD331:AD338" si="1011">IF(G331=1,V331,"")</f>
        <v/>
      </c>
      <c r="AE331" s="118"/>
      <c r="AF331" s="118" t="str">
        <f t="shared" ref="AF331:AF338" si="1012">IF(G331=1,X331,"")</f>
        <v/>
      </c>
      <c r="AG331" s="118"/>
      <c r="AH331" s="118" t="str">
        <f t="shared" ref="AH331:AH338" si="1013">IF(G331=1,Z331,"")</f>
        <v/>
      </c>
      <c r="AI331" s="119"/>
      <c r="AJ331" s="120"/>
      <c r="AK331" s="118"/>
      <c r="AL331" s="118" t="str">
        <f t="shared" ref="AL331:AL338" si="1014">IF(G331=2,V331,"")</f>
        <v/>
      </c>
      <c r="AM331" s="118"/>
      <c r="AN331" s="118" t="str">
        <f t="shared" ref="AN331:AN338" si="1015">IF(G331=2,X331,"")</f>
        <v/>
      </c>
      <c r="AO331" s="118"/>
      <c r="AP331" s="118" t="str">
        <f t="shared" ref="AP331:AP338" si="1016">IF(G331=2,Z331,"")</f>
        <v/>
      </c>
      <c r="AQ331" s="119"/>
      <c r="AR331" s="120"/>
      <c r="AS331" s="118"/>
      <c r="AT331" s="118" t="str">
        <f t="shared" ref="AT331:AT338" si="1017">IF(G331=3,V331,"")</f>
        <v/>
      </c>
      <c r="AU331" s="118"/>
      <c r="AV331" s="118" t="str">
        <f t="shared" ref="AV331:AV338" si="1018">IF(G331=3,X331,"")</f>
        <v/>
      </c>
      <c r="AW331" s="118"/>
      <c r="AX331" s="118" t="str">
        <f t="shared" ref="AX331:AX338" si="1019">IF(G331=3,Z331,"")</f>
        <v/>
      </c>
      <c r="AY331" s="119"/>
      <c r="AZ331" s="120"/>
      <c r="BA331" s="118"/>
      <c r="BB331" s="118" t="str">
        <f t="shared" ref="BB331:BB338" si="1020">IF(G331=4,V331,"")</f>
        <v/>
      </c>
      <c r="BC331" s="118"/>
      <c r="BD331" s="118" t="str">
        <f t="shared" ref="BD331:BD338" si="1021">IF(G331=4,X331,"")</f>
        <v/>
      </c>
      <c r="BE331" s="118"/>
      <c r="BF331" s="118" t="str">
        <f t="shared" ref="BF331:BF338" si="1022">IF(G331=4,Z331,"")</f>
        <v/>
      </c>
      <c r="BG331" s="119"/>
      <c r="BH331" s="120"/>
      <c r="BI331" s="116"/>
      <c r="BJ331" s="118">
        <f t="shared" ref="BJ331:BJ338" si="1023">IF(G331=5,V331,"")</f>
        <v>3</v>
      </c>
      <c r="BK331" s="118"/>
      <c r="BL331" s="118">
        <f t="shared" ref="BL331:BL338" si="1024">IF(G331=5,X331,"")</f>
        <v>0</v>
      </c>
      <c r="BM331" s="118"/>
      <c r="BN331" s="118">
        <f t="shared" ref="BN331:BN338" si="1025">IF(G331=5,Z331,"")</f>
        <v>3</v>
      </c>
      <c r="BO331" s="119"/>
      <c r="BP331" s="120"/>
      <c r="BQ331" s="116"/>
      <c r="BR331" s="118" t="str">
        <f t="shared" ref="BR331:BR338" si="1026">IF(A331=31,V331,"")</f>
        <v/>
      </c>
      <c r="BS331" s="118"/>
      <c r="BT331" s="118" t="str">
        <f t="shared" ref="BT331:BT338" si="1027">IF(A331=31,X331,"")</f>
        <v/>
      </c>
      <c r="BU331" s="118"/>
      <c r="BV331" s="118" t="str">
        <f t="shared" ref="BV331:BV338" si="1028">IF(A331=31,Z331,"")</f>
        <v/>
      </c>
      <c r="BW331" s="119"/>
      <c r="BX331" s="120"/>
      <c r="BY331" s="121"/>
      <c r="BZ331" s="118" t="str">
        <f t="shared" ref="BZ331:BZ338" si="1029">IF(A331=32,V331,"")</f>
        <v/>
      </c>
      <c r="CA331" s="118"/>
      <c r="CB331" s="118" t="str">
        <f t="shared" ref="CB331:CB338" si="1030">IF(A331=32,X331,"")</f>
        <v/>
      </c>
      <c r="CC331" s="118"/>
      <c r="CD331" s="118" t="str">
        <f t="shared" ref="CD331:CD338" si="1031">IF(A331=32,Z331,"")</f>
        <v/>
      </c>
      <c r="CE331" s="119"/>
      <c r="CF331" s="113"/>
      <c r="CG331" s="113"/>
      <c r="CH331" s="118" t="str">
        <f t="shared" ref="CH331:CH338" si="1032">IF(A331=33,V331,"")</f>
        <v/>
      </c>
      <c r="CI331" s="118"/>
      <c r="CJ331" s="118" t="str">
        <f t="shared" ref="CJ331:CJ338" si="1033">IF(A331=33,X331,"")</f>
        <v/>
      </c>
      <c r="CK331" s="118"/>
      <c r="CL331" s="118" t="str">
        <f t="shared" ref="CL331:CL338" si="1034">IF(A331=33,Z331,"")</f>
        <v/>
      </c>
      <c r="CM331" s="119"/>
      <c r="CN331" s="113"/>
      <c r="CO331" s="113"/>
      <c r="CP331" s="113"/>
      <c r="DQ331" s="154" t="s">
        <v>334</v>
      </c>
    </row>
    <row r="332" spans="1:121" s="147" customFormat="1" ht="44.25" customHeight="1" x14ac:dyDescent="0.25">
      <c r="A332" s="376"/>
      <c r="B332" s="382" t="s">
        <v>72</v>
      </c>
      <c r="C332" s="352" t="str">
        <f t="shared" si="1005"/>
        <v>12 - L'OFFRE CULTURELLE (si existante)</v>
      </c>
      <c r="D332" s="386" t="s">
        <v>741</v>
      </c>
      <c r="E332" s="313" t="s">
        <v>78</v>
      </c>
      <c r="F332" s="313">
        <f>VLOOKUP(H332,Feuil1!A$1:B$5,2,0)</f>
        <v>0.2</v>
      </c>
      <c r="G332" s="322">
        <f t="shared" si="893"/>
        <v>5</v>
      </c>
      <c r="H332" s="318" t="s">
        <v>157</v>
      </c>
      <c r="I332" s="324">
        <v>200</v>
      </c>
      <c r="J332" s="663">
        <f>IF(I332&lt;&gt;"",MAX(J$1:J331)+1,"")</f>
        <v>290</v>
      </c>
      <c r="K332" s="435" t="s">
        <v>336</v>
      </c>
      <c r="L332" s="182">
        <v>3</v>
      </c>
      <c r="M332" s="213" t="str">
        <f>IF('RESULTAT GLOBAL'!I$32="NON","Non Mesuré","OUI")</f>
        <v>OUI</v>
      </c>
      <c r="N332" s="668" t="str">
        <f>IF('RESULTAT GLOBAL'!I$32="NON","Absence d'offre culturelle","")</f>
        <v/>
      </c>
      <c r="O332" s="199" t="str">
        <f t="shared" si="871"/>
        <v/>
      </c>
      <c r="P332" s="197" t="s">
        <v>575</v>
      </c>
      <c r="Q332" s="447" t="s">
        <v>763</v>
      </c>
      <c r="R332" s="115"/>
      <c r="S332" s="145"/>
      <c r="T332" s="116">
        <f t="shared" si="1006"/>
        <v>3</v>
      </c>
      <c r="U332" s="116">
        <f t="shared" si="1007"/>
        <v>1</v>
      </c>
      <c r="V332" s="116">
        <f t="shared" si="1008"/>
        <v>3</v>
      </c>
      <c r="W332" s="116"/>
      <c r="X332" s="116">
        <f t="shared" si="1009"/>
        <v>0</v>
      </c>
      <c r="Y332" s="116"/>
      <c r="Z332" s="116">
        <f t="shared" si="1010"/>
        <v>3</v>
      </c>
      <c r="AA332" s="116"/>
      <c r="AB332" s="117"/>
      <c r="AC332" s="117"/>
      <c r="AD332" s="118" t="str">
        <f t="shared" si="1011"/>
        <v/>
      </c>
      <c r="AE332" s="118"/>
      <c r="AF332" s="118" t="str">
        <f t="shared" si="1012"/>
        <v/>
      </c>
      <c r="AG332" s="118"/>
      <c r="AH332" s="118" t="str">
        <f t="shared" si="1013"/>
        <v/>
      </c>
      <c r="AI332" s="119"/>
      <c r="AJ332" s="120"/>
      <c r="AK332" s="118"/>
      <c r="AL332" s="118" t="str">
        <f t="shared" si="1014"/>
        <v/>
      </c>
      <c r="AM332" s="118"/>
      <c r="AN332" s="118" t="str">
        <f t="shared" si="1015"/>
        <v/>
      </c>
      <c r="AO332" s="118"/>
      <c r="AP332" s="118" t="str">
        <f t="shared" si="1016"/>
        <v/>
      </c>
      <c r="AQ332" s="119"/>
      <c r="AR332" s="120"/>
      <c r="AS332" s="118"/>
      <c r="AT332" s="118" t="str">
        <f t="shared" si="1017"/>
        <v/>
      </c>
      <c r="AU332" s="118"/>
      <c r="AV332" s="118" t="str">
        <f t="shared" si="1018"/>
        <v/>
      </c>
      <c r="AW332" s="118"/>
      <c r="AX332" s="118" t="str">
        <f t="shared" si="1019"/>
        <v/>
      </c>
      <c r="AY332" s="119"/>
      <c r="AZ332" s="120"/>
      <c r="BA332" s="118"/>
      <c r="BB332" s="118" t="str">
        <f t="shared" si="1020"/>
        <v/>
      </c>
      <c r="BC332" s="118"/>
      <c r="BD332" s="118" t="str">
        <f t="shared" si="1021"/>
        <v/>
      </c>
      <c r="BE332" s="118"/>
      <c r="BF332" s="118" t="str">
        <f t="shared" si="1022"/>
        <v/>
      </c>
      <c r="BG332" s="119"/>
      <c r="BH332" s="120"/>
      <c r="BI332" s="116"/>
      <c r="BJ332" s="118">
        <f t="shared" si="1023"/>
        <v>3</v>
      </c>
      <c r="BK332" s="118"/>
      <c r="BL332" s="118">
        <f t="shared" si="1024"/>
        <v>0</v>
      </c>
      <c r="BM332" s="118"/>
      <c r="BN332" s="118">
        <f t="shared" si="1025"/>
        <v>3</v>
      </c>
      <c r="BO332" s="119"/>
      <c r="BP332" s="120"/>
      <c r="BQ332" s="116"/>
      <c r="BR332" s="118" t="str">
        <f t="shared" si="1026"/>
        <v/>
      </c>
      <c r="BS332" s="118"/>
      <c r="BT332" s="118" t="str">
        <f t="shared" si="1027"/>
        <v/>
      </c>
      <c r="BU332" s="118"/>
      <c r="BV332" s="118" t="str">
        <f t="shared" si="1028"/>
        <v/>
      </c>
      <c r="BW332" s="119"/>
      <c r="BX332" s="120"/>
      <c r="BY332" s="121"/>
      <c r="BZ332" s="118" t="str">
        <f t="shared" si="1029"/>
        <v/>
      </c>
      <c r="CA332" s="118"/>
      <c r="CB332" s="118" t="str">
        <f t="shared" si="1030"/>
        <v/>
      </c>
      <c r="CC332" s="118"/>
      <c r="CD332" s="118" t="str">
        <f t="shared" si="1031"/>
        <v/>
      </c>
      <c r="CE332" s="119"/>
      <c r="CF332" s="113"/>
      <c r="CG332" s="113"/>
      <c r="CH332" s="118" t="str">
        <f t="shared" si="1032"/>
        <v/>
      </c>
      <c r="CI332" s="118"/>
      <c r="CJ332" s="118" t="str">
        <f t="shared" si="1033"/>
        <v/>
      </c>
      <c r="CK332" s="118"/>
      <c r="CL332" s="118" t="str">
        <f t="shared" si="1034"/>
        <v/>
      </c>
      <c r="CM332" s="119"/>
      <c r="CN332" s="113"/>
      <c r="CO332" s="113"/>
      <c r="CP332" s="113"/>
      <c r="DQ332" s="154" t="s">
        <v>334</v>
      </c>
    </row>
    <row r="333" spans="1:121" s="147" customFormat="1" ht="68.25" customHeight="1" x14ac:dyDescent="0.25">
      <c r="A333" s="376"/>
      <c r="B333" s="382" t="s">
        <v>72</v>
      </c>
      <c r="C333" s="352" t="str">
        <f t="shared" si="1005"/>
        <v>12 - L'OFFRE CULTURELLE (si existante)</v>
      </c>
      <c r="D333" s="386" t="s">
        <v>741</v>
      </c>
      <c r="E333" s="313" t="s">
        <v>78</v>
      </c>
      <c r="F333" s="313">
        <f>VLOOKUP(H333,Feuil1!A$1:B$5,2,0)</f>
        <v>0.2</v>
      </c>
      <c r="G333" s="322">
        <f t="shared" si="893"/>
        <v>5</v>
      </c>
      <c r="H333" s="318" t="s">
        <v>157</v>
      </c>
      <c r="I333" s="324">
        <v>200</v>
      </c>
      <c r="J333" s="663">
        <f>IF(I333&lt;&gt;"",MAX(J$1:J332)+1,"")</f>
        <v>291</v>
      </c>
      <c r="K333" s="193" t="s">
        <v>337</v>
      </c>
      <c r="L333" s="182">
        <v>3</v>
      </c>
      <c r="M333" s="213" t="str">
        <f>IF('RESULTAT GLOBAL'!I$32="NON","Non Mesuré","OUI")</f>
        <v>OUI</v>
      </c>
      <c r="N333" s="668" t="str">
        <f>IF('RESULTAT GLOBAL'!I$32="NON","Absence d'offre culturelle","")</f>
        <v/>
      </c>
      <c r="O333" s="199" t="str">
        <f t="shared" si="871"/>
        <v/>
      </c>
      <c r="P333" s="196" t="s">
        <v>576</v>
      </c>
      <c r="Q333" s="450" t="s">
        <v>76</v>
      </c>
      <c r="R333" s="115"/>
      <c r="S333" s="145"/>
      <c r="T333" s="116">
        <f t="shared" si="1006"/>
        <v>3</v>
      </c>
      <c r="U333" s="116">
        <f t="shared" si="1007"/>
        <v>1</v>
      </c>
      <c r="V333" s="116">
        <f t="shared" si="1008"/>
        <v>3</v>
      </c>
      <c r="W333" s="116"/>
      <c r="X333" s="116">
        <f t="shared" si="1009"/>
        <v>0</v>
      </c>
      <c r="Y333" s="116"/>
      <c r="Z333" s="116">
        <f t="shared" si="1010"/>
        <v>3</v>
      </c>
      <c r="AA333" s="116"/>
      <c r="AB333" s="117"/>
      <c r="AC333" s="117"/>
      <c r="AD333" s="118" t="str">
        <f t="shared" si="1011"/>
        <v/>
      </c>
      <c r="AE333" s="118"/>
      <c r="AF333" s="118" t="str">
        <f t="shared" si="1012"/>
        <v/>
      </c>
      <c r="AG333" s="118"/>
      <c r="AH333" s="118" t="str">
        <f t="shared" si="1013"/>
        <v/>
      </c>
      <c r="AI333" s="119"/>
      <c r="AJ333" s="120"/>
      <c r="AK333" s="118"/>
      <c r="AL333" s="118" t="str">
        <f t="shared" si="1014"/>
        <v/>
      </c>
      <c r="AM333" s="118"/>
      <c r="AN333" s="118" t="str">
        <f t="shared" si="1015"/>
        <v/>
      </c>
      <c r="AO333" s="118"/>
      <c r="AP333" s="118" t="str">
        <f t="shared" si="1016"/>
        <v/>
      </c>
      <c r="AQ333" s="119"/>
      <c r="AR333" s="120"/>
      <c r="AS333" s="118"/>
      <c r="AT333" s="118" t="str">
        <f t="shared" si="1017"/>
        <v/>
      </c>
      <c r="AU333" s="118"/>
      <c r="AV333" s="118" t="str">
        <f t="shared" si="1018"/>
        <v/>
      </c>
      <c r="AW333" s="118"/>
      <c r="AX333" s="118" t="str">
        <f t="shared" si="1019"/>
        <v/>
      </c>
      <c r="AY333" s="119"/>
      <c r="AZ333" s="120"/>
      <c r="BA333" s="118"/>
      <c r="BB333" s="118" t="str">
        <f t="shared" si="1020"/>
        <v/>
      </c>
      <c r="BC333" s="118"/>
      <c r="BD333" s="118" t="str">
        <f t="shared" si="1021"/>
        <v/>
      </c>
      <c r="BE333" s="118"/>
      <c r="BF333" s="118" t="str">
        <f t="shared" si="1022"/>
        <v/>
      </c>
      <c r="BG333" s="119"/>
      <c r="BH333" s="120"/>
      <c r="BI333" s="116"/>
      <c r="BJ333" s="118">
        <f t="shared" si="1023"/>
        <v>3</v>
      </c>
      <c r="BK333" s="118"/>
      <c r="BL333" s="118">
        <f t="shared" si="1024"/>
        <v>0</v>
      </c>
      <c r="BM333" s="118"/>
      <c r="BN333" s="118">
        <f t="shared" si="1025"/>
        <v>3</v>
      </c>
      <c r="BO333" s="119"/>
      <c r="BP333" s="120"/>
      <c r="BQ333" s="116"/>
      <c r="BR333" s="118" t="str">
        <f t="shared" si="1026"/>
        <v/>
      </c>
      <c r="BS333" s="118"/>
      <c r="BT333" s="118" t="str">
        <f t="shared" si="1027"/>
        <v/>
      </c>
      <c r="BU333" s="118"/>
      <c r="BV333" s="118" t="str">
        <f t="shared" si="1028"/>
        <v/>
      </c>
      <c r="BW333" s="119"/>
      <c r="BX333" s="120"/>
      <c r="BY333" s="121"/>
      <c r="BZ333" s="118" t="str">
        <f t="shared" si="1029"/>
        <v/>
      </c>
      <c r="CA333" s="118"/>
      <c r="CB333" s="118" t="str">
        <f t="shared" si="1030"/>
        <v/>
      </c>
      <c r="CC333" s="118"/>
      <c r="CD333" s="118" t="str">
        <f t="shared" si="1031"/>
        <v/>
      </c>
      <c r="CE333" s="119"/>
      <c r="CF333" s="113"/>
      <c r="CG333" s="113"/>
      <c r="CH333" s="118" t="str">
        <f t="shared" si="1032"/>
        <v/>
      </c>
      <c r="CI333" s="118"/>
      <c r="CJ333" s="118" t="str">
        <f t="shared" si="1033"/>
        <v/>
      </c>
      <c r="CK333" s="118"/>
      <c r="CL333" s="118" t="str">
        <f t="shared" si="1034"/>
        <v/>
      </c>
      <c r="CM333" s="119"/>
      <c r="CN333" s="113"/>
      <c r="CO333" s="113"/>
      <c r="CP333" s="113"/>
      <c r="DQ333" s="154" t="s">
        <v>334</v>
      </c>
    </row>
    <row r="334" spans="1:121" s="147" customFormat="1" ht="54" customHeight="1" x14ac:dyDescent="0.25">
      <c r="A334" s="376"/>
      <c r="B334" s="382" t="s">
        <v>72</v>
      </c>
      <c r="C334" s="352" t="str">
        <f t="shared" si="1005"/>
        <v>12 - L'OFFRE CULTURELLE (si existante)</v>
      </c>
      <c r="D334" s="386" t="s">
        <v>741</v>
      </c>
      <c r="E334" s="313" t="s">
        <v>78</v>
      </c>
      <c r="F334" s="313">
        <f>VLOOKUP(H334,Feuil1!A$1:B$5,2,0)</f>
        <v>0.2</v>
      </c>
      <c r="G334" s="322">
        <f t="shared" si="893"/>
        <v>5</v>
      </c>
      <c r="H334" s="318" t="s">
        <v>157</v>
      </c>
      <c r="I334" s="324">
        <v>200</v>
      </c>
      <c r="J334" s="663">
        <f>IF(I334&lt;&gt;"",MAX(J$1:J333)+1,"")</f>
        <v>292</v>
      </c>
      <c r="K334" s="435" t="s">
        <v>501</v>
      </c>
      <c r="L334" s="182">
        <v>3</v>
      </c>
      <c r="M334" s="213" t="str">
        <f>IF('RESULTAT GLOBAL'!I$32="NON","Non Mesuré","OUI")</f>
        <v>OUI</v>
      </c>
      <c r="N334" s="668" t="str">
        <f>IF('RESULTAT GLOBAL'!I$32="NON","Absence d'offre culturelle","")</f>
        <v/>
      </c>
      <c r="O334" s="199" t="str">
        <f t="shared" si="871"/>
        <v/>
      </c>
      <c r="P334" s="197" t="s">
        <v>577</v>
      </c>
      <c r="Q334" s="450" t="s">
        <v>76</v>
      </c>
      <c r="R334" s="115"/>
      <c r="S334" s="145"/>
      <c r="T334" s="116">
        <f t="shared" si="1006"/>
        <v>3</v>
      </c>
      <c r="U334" s="116">
        <f t="shared" si="1007"/>
        <v>1</v>
      </c>
      <c r="V334" s="116">
        <f t="shared" si="1008"/>
        <v>3</v>
      </c>
      <c r="W334" s="116"/>
      <c r="X334" s="116">
        <f t="shared" si="1009"/>
        <v>0</v>
      </c>
      <c r="Y334" s="116"/>
      <c r="Z334" s="116">
        <f t="shared" si="1010"/>
        <v>3</v>
      </c>
      <c r="AA334" s="116"/>
      <c r="AB334" s="117"/>
      <c r="AC334" s="117"/>
      <c r="AD334" s="118" t="str">
        <f t="shared" si="1011"/>
        <v/>
      </c>
      <c r="AE334" s="118"/>
      <c r="AF334" s="118" t="str">
        <f t="shared" si="1012"/>
        <v/>
      </c>
      <c r="AG334" s="118"/>
      <c r="AH334" s="118" t="str">
        <f t="shared" si="1013"/>
        <v/>
      </c>
      <c r="AI334" s="119"/>
      <c r="AJ334" s="120"/>
      <c r="AK334" s="118"/>
      <c r="AL334" s="118" t="str">
        <f t="shared" si="1014"/>
        <v/>
      </c>
      <c r="AM334" s="118"/>
      <c r="AN334" s="118" t="str">
        <f t="shared" si="1015"/>
        <v/>
      </c>
      <c r="AO334" s="118"/>
      <c r="AP334" s="118" t="str">
        <f t="shared" si="1016"/>
        <v/>
      </c>
      <c r="AQ334" s="119"/>
      <c r="AR334" s="120"/>
      <c r="AS334" s="118"/>
      <c r="AT334" s="118" t="str">
        <f t="shared" si="1017"/>
        <v/>
      </c>
      <c r="AU334" s="118"/>
      <c r="AV334" s="118" t="str">
        <f t="shared" si="1018"/>
        <v/>
      </c>
      <c r="AW334" s="118"/>
      <c r="AX334" s="118" t="str">
        <f t="shared" si="1019"/>
        <v/>
      </c>
      <c r="AY334" s="119"/>
      <c r="AZ334" s="120"/>
      <c r="BA334" s="118"/>
      <c r="BB334" s="118" t="str">
        <f t="shared" si="1020"/>
        <v/>
      </c>
      <c r="BC334" s="118"/>
      <c r="BD334" s="118" t="str">
        <f t="shared" si="1021"/>
        <v/>
      </c>
      <c r="BE334" s="118"/>
      <c r="BF334" s="118" t="str">
        <f t="shared" si="1022"/>
        <v/>
      </c>
      <c r="BG334" s="119"/>
      <c r="BH334" s="120"/>
      <c r="BI334" s="116"/>
      <c r="BJ334" s="118">
        <f t="shared" si="1023"/>
        <v>3</v>
      </c>
      <c r="BK334" s="118"/>
      <c r="BL334" s="118">
        <f t="shared" si="1024"/>
        <v>0</v>
      </c>
      <c r="BM334" s="118"/>
      <c r="BN334" s="118">
        <f t="shared" si="1025"/>
        <v>3</v>
      </c>
      <c r="BO334" s="119"/>
      <c r="BP334" s="120"/>
      <c r="BQ334" s="116"/>
      <c r="BR334" s="118" t="str">
        <f t="shared" si="1026"/>
        <v/>
      </c>
      <c r="BS334" s="118"/>
      <c r="BT334" s="118" t="str">
        <f t="shared" si="1027"/>
        <v/>
      </c>
      <c r="BU334" s="118"/>
      <c r="BV334" s="118" t="str">
        <f t="shared" si="1028"/>
        <v/>
      </c>
      <c r="BW334" s="119"/>
      <c r="BX334" s="120"/>
      <c r="BY334" s="121"/>
      <c r="BZ334" s="118" t="str">
        <f t="shared" si="1029"/>
        <v/>
      </c>
      <c r="CA334" s="118"/>
      <c r="CB334" s="118" t="str">
        <f t="shared" si="1030"/>
        <v/>
      </c>
      <c r="CC334" s="118"/>
      <c r="CD334" s="118" t="str">
        <f t="shared" si="1031"/>
        <v/>
      </c>
      <c r="CE334" s="119"/>
      <c r="CF334" s="113"/>
      <c r="CG334" s="113"/>
      <c r="CH334" s="118" t="str">
        <f t="shared" si="1032"/>
        <v/>
      </c>
      <c r="CI334" s="118"/>
      <c r="CJ334" s="118" t="str">
        <f t="shared" si="1033"/>
        <v/>
      </c>
      <c r="CK334" s="118"/>
      <c r="CL334" s="118" t="str">
        <f t="shared" si="1034"/>
        <v/>
      </c>
      <c r="CM334" s="119"/>
      <c r="CN334" s="113"/>
      <c r="CO334" s="113"/>
      <c r="CP334" s="113"/>
      <c r="DQ334" s="154" t="s">
        <v>334</v>
      </c>
    </row>
    <row r="335" spans="1:121" s="147" customFormat="1" ht="51.75" customHeight="1" x14ac:dyDescent="0.25">
      <c r="A335" s="376"/>
      <c r="B335" s="382" t="s">
        <v>72</v>
      </c>
      <c r="C335" s="352" t="str">
        <f t="shared" si="1005"/>
        <v>12 - L'OFFRE CULTURELLE (si existante)</v>
      </c>
      <c r="D335" s="386" t="s">
        <v>741</v>
      </c>
      <c r="E335" s="313" t="s">
        <v>78</v>
      </c>
      <c r="F335" s="313">
        <f>VLOOKUP(H335,Feuil1!A$1:B$5,2,0)</f>
        <v>0.2</v>
      </c>
      <c r="G335" s="322">
        <f t="shared" si="893"/>
        <v>5</v>
      </c>
      <c r="H335" s="318" t="s">
        <v>157</v>
      </c>
      <c r="I335" s="324">
        <v>200</v>
      </c>
      <c r="J335" s="663">
        <f>IF(I335&lt;&gt;"",MAX(J$1:J334)+1,"")</f>
        <v>293</v>
      </c>
      <c r="K335" s="435" t="s">
        <v>338</v>
      </c>
      <c r="L335" s="182">
        <v>3</v>
      </c>
      <c r="M335" s="213" t="str">
        <f>IF('RESULTAT GLOBAL'!I$32="NON","Non Mesuré","OUI")</f>
        <v>OUI</v>
      </c>
      <c r="N335" s="668" t="str">
        <f>IF('RESULTAT GLOBAL'!I$32="NON","Absence d'offre culturelle","")</f>
        <v/>
      </c>
      <c r="O335" s="199" t="str">
        <f t="shared" si="871"/>
        <v/>
      </c>
      <c r="P335" s="197" t="s">
        <v>578</v>
      </c>
      <c r="Q335" s="450" t="s">
        <v>76</v>
      </c>
      <c r="R335" s="115"/>
      <c r="S335" s="145"/>
      <c r="T335" s="116">
        <f t="shared" si="1006"/>
        <v>3</v>
      </c>
      <c r="U335" s="116">
        <f t="shared" si="1007"/>
        <v>1</v>
      </c>
      <c r="V335" s="116">
        <f t="shared" si="1008"/>
        <v>3</v>
      </c>
      <c r="W335" s="116"/>
      <c r="X335" s="116">
        <f t="shared" si="1009"/>
        <v>0</v>
      </c>
      <c r="Y335" s="116"/>
      <c r="Z335" s="116">
        <f t="shared" si="1010"/>
        <v>3</v>
      </c>
      <c r="AA335" s="116"/>
      <c r="AB335" s="117"/>
      <c r="AC335" s="117"/>
      <c r="AD335" s="118" t="str">
        <f t="shared" si="1011"/>
        <v/>
      </c>
      <c r="AE335" s="118"/>
      <c r="AF335" s="118" t="str">
        <f t="shared" si="1012"/>
        <v/>
      </c>
      <c r="AG335" s="118"/>
      <c r="AH335" s="118" t="str">
        <f t="shared" si="1013"/>
        <v/>
      </c>
      <c r="AI335" s="119"/>
      <c r="AJ335" s="120"/>
      <c r="AK335" s="118"/>
      <c r="AL335" s="118" t="str">
        <f t="shared" si="1014"/>
        <v/>
      </c>
      <c r="AM335" s="118"/>
      <c r="AN335" s="118" t="str">
        <f t="shared" si="1015"/>
        <v/>
      </c>
      <c r="AO335" s="118"/>
      <c r="AP335" s="118" t="str">
        <f t="shared" si="1016"/>
        <v/>
      </c>
      <c r="AQ335" s="119"/>
      <c r="AR335" s="120"/>
      <c r="AS335" s="118"/>
      <c r="AT335" s="118" t="str">
        <f t="shared" si="1017"/>
        <v/>
      </c>
      <c r="AU335" s="118"/>
      <c r="AV335" s="118" t="str">
        <f t="shared" si="1018"/>
        <v/>
      </c>
      <c r="AW335" s="118"/>
      <c r="AX335" s="118" t="str">
        <f t="shared" si="1019"/>
        <v/>
      </c>
      <c r="AY335" s="119"/>
      <c r="AZ335" s="120"/>
      <c r="BA335" s="118"/>
      <c r="BB335" s="118" t="str">
        <f t="shared" si="1020"/>
        <v/>
      </c>
      <c r="BC335" s="118"/>
      <c r="BD335" s="118" t="str">
        <f t="shared" si="1021"/>
        <v/>
      </c>
      <c r="BE335" s="118"/>
      <c r="BF335" s="118" t="str">
        <f t="shared" si="1022"/>
        <v/>
      </c>
      <c r="BG335" s="119"/>
      <c r="BH335" s="120"/>
      <c r="BI335" s="116"/>
      <c r="BJ335" s="118">
        <f t="shared" si="1023"/>
        <v>3</v>
      </c>
      <c r="BK335" s="118"/>
      <c r="BL335" s="118">
        <f t="shared" si="1024"/>
        <v>0</v>
      </c>
      <c r="BM335" s="118"/>
      <c r="BN335" s="118">
        <f t="shared" si="1025"/>
        <v>3</v>
      </c>
      <c r="BO335" s="119"/>
      <c r="BP335" s="120"/>
      <c r="BQ335" s="116"/>
      <c r="BR335" s="118" t="str">
        <f t="shared" si="1026"/>
        <v/>
      </c>
      <c r="BS335" s="118"/>
      <c r="BT335" s="118" t="str">
        <f t="shared" si="1027"/>
        <v/>
      </c>
      <c r="BU335" s="118"/>
      <c r="BV335" s="118" t="str">
        <f t="shared" si="1028"/>
        <v/>
      </c>
      <c r="BW335" s="119"/>
      <c r="BX335" s="120"/>
      <c r="BY335" s="121"/>
      <c r="BZ335" s="118" t="str">
        <f t="shared" si="1029"/>
        <v/>
      </c>
      <c r="CA335" s="118"/>
      <c r="CB335" s="118" t="str">
        <f t="shared" si="1030"/>
        <v/>
      </c>
      <c r="CC335" s="118"/>
      <c r="CD335" s="118" t="str">
        <f t="shared" si="1031"/>
        <v/>
      </c>
      <c r="CE335" s="119"/>
      <c r="CF335" s="113"/>
      <c r="CG335" s="113"/>
      <c r="CH335" s="118" t="str">
        <f t="shared" si="1032"/>
        <v/>
      </c>
      <c r="CI335" s="118"/>
      <c r="CJ335" s="118" t="str">
        <f t="shared" si="1033"/>
        <v/>
      </c>
      <c r="CK335" s="118"/>
      <c r="CL335" s="118" t="str">
        <f t="shared" si="1034"/>
        <v/>
      </c>
      <c r="CM335" s="119"/>
      <c r="CN335" s="113"/>
      <c r="CO335" s="113"/>
      <c r="CP335" s="113"/>
      <c r="DQ335" s="154" t="s">
        <v>334</v>
      </c>
    </row>
    <row r="336" spans="1:121" s="147" customFormat="1" ht="36" customHeight="1" x14ac:dyDescent="0.25">
      <c r="A336" s="376"/>
      <c r="B336" s="382" t="s">
        <v>72</v>
      </c>
      <c r="C336" s="352" t="str">
        <f t="shared" si="1005"/>
        <v>12 - L'OFFRE CULTURELLE (si existante)</v>
      </c>
      <c r="D336" s="386" t="s">
        <v>741</v>
      </c>
      <c r="E336" s="313" t="s">
        <v>78</v>
      </c>
      <c r="F336" s="313">
        <f>VLOOKUP(H336,Feuil1!A$1:B$5,2,0)</f>
        <v>0.2</v>
      </c>
      <c r="G336" s="322">
        <f t="shared" si="893"/>
        <v>5</v>
      </c>
      <c r="H336" s="318" t="s">
        <v>157</v>
      </c>
      <c r="I336" s="324">
        <v>200</v>
      </c>
      <c r="J336" s="663">
        <f>IF(I336&lt;&gt;"",MAX(J$1:J335)+1,"")</f>
        <v>294</v>
      </c>
      <c r="K336" s="435" t="s">
        <v>339</v>
      </c>
      <c r="L336" s="182">
        <v>1</v>
      </c>
      <c r="M336" s="213" t="str">
        <f>IF('RESULTAT GLOBAL'!I$32="NON","Non Mesuré","OUI")</f>
        <v>OUI</v>
      </c>
      <c r="N336" s="668" t="str">
        <f>IF('RESULTAT GLOBAL'!I$32="NON","Absence d'offre culturelle","")</f>
        <v/>
      </c>
      <c r="O336" s="199" t="str">
        <f t="shared" si="871"/>
        <v/>
      </c>
      <c r="P336" s="197" t="s">
        <v>572</v>
      </c>
      <c r="Q336" s="450" t="s">
        <v>76</v>
      </c>
      <c r="R336" s="115"/>
      <c r="S336" s="145"/>
      <c r="T336" s="116">
        <f t="shared" si="1006"/>
        <v>1</v>
      </c>
      <c r="U336" s="116">
        <f t="shared" si="1007"/>
        <v>1</v>
      </c>
      <c r="V336" s="116">
        <f t="shared" si="1008"/>
        <v>1</v>
      </c>
      <c r="W336" s="116"/>
      <c r="X336" s="116">
        <f t="shared" si="1009"/>
        <v>0</v>
      </c>
      <c r="Y336" s="116"/>
      <c r="Z336" s="116">
        <f t="shared" si="1010"/>
        <v>1</v>
      </c>
      <c r="AA336" s="116"/>
      <c r="AB336" s="117"/>
      <c r="AC336" s="117"/>
      <c r="AD336" s="118" t="str">
        <f t="shared" si="1011"/>
        <v/>
      </c>
      <c r="AE336" s="118"/>
      <c r="AF336" s="118" t="str">
        <f t="shared" si="1012"/>
        <v/>
      </c>
      <c r="AG336" s="118"/>
      <c r="AH336" s="118" t="str">
        <f t="shared" si="1013"/>
        <v/>
      </c>
      <c r="AI336" s="119"/>
      <c r="AJ336" s="120"/>
      <c r="AK336" s="118"/>
      <c r="AL336" s="118" t="str">
        <f t="shared" si="1014"/>
        <v/>
      </c>
      <c r="AM336" s="118"/>
      <c r="AN336" s="118" t="str">
        <f t="shared" si="1015"/>
        <v/>
      </c>
      <c r="AO336" s="118"/>
      <c r="AP336" s="118" t="str">
        <f t="shared" si="1016"/>
        <v/>
      </c>
      <c r="AQ336" s="119"/>
      <c r="AR336" s="120"/>
      <c r="AS336" s="118"/>
      <c r="AT336" s="118" t="str">
        <f t="shared" si="1017"/>
        <v/>
      </c>
      <c r="AU336" s="118"/>
      <c r="AV336" s="118" t="str">
        <f t="shared" si="1018"/>
        <v/>
      </c>
      <c r="AW336" s="118"/>
      <c r="AX336" s="118" t="str">
        <f t="shared" si="1019"/>
        <v/>
      </c>
      <c r="AY336" s="119"/>
      <c r="AZ336" s="120"/>
      <c r="BA336" s="118"/>
      <c r="BB336" s="118" t="str">
        <f t="shared" si="1020"/>
        <v/>
      </c>
      <c r="BC336" s="118"/>
      <c r="BD336" s="118" t="str">
        <f t="shared" si="1021"/>
        <v/>
      </c>
      <c r="BE336" s="118"/>
      <c r="BF336" s="118" t="str">
        <f t="shared" si="1022"/>
        <v/>
      </c>
      <c r="BG336" s="119"/>
      <c r="BH336" s="120"/>
      <c r="BI336" s="116"/>
      <c r="BJ336" s="118">
        <f t="shared" si="1023"/>
        <v>1</v>
      </c>
      <c r="BK336" s="118"/>
      <c r="BL336" s="118">
        <f t="shared" si="1024"/>
        <v>0</v>
      </c>
      <c r="BM336" s="118"/>
      <c r="BN336" s="118">
        <f t="shared" si="1025"/>
        <v>1</v>
      </c>
      <c r="BO336" s="119"/>
      <c r="BP336" s="120"/>
      <c r="BQ336" s="116"/>
      <c r="BR336" s="118" t="str">
        <f t="shared" si="1026"/>
        <v/>
      </c>
      <c r="BS336" s="118"/>
      <c r="BT336" s="118" t="str">
        <f t="shared" si="1027"/>
        <v/>
      </c>
      <c r="BU336" s="118"/>
      <c r="BV336" s="118" t="str">
        <f t="shared" si="1028"/>
        <v/>
      </c>
      <c r="BW336" s="119"/>
      <c r="BX336" s="120"/>
      <c r="BY336" s="121"/>
      <c r="BZ336" s="118" t="str">
        <f t="shared" si="1029"/>
        <v/>
      </c>
      <c r="CA336" s="118"/>
      <c r="CB336" s="118" t="str">
        <f t="shared" si="1030"/>
        <v/>
      </c>
      <c r="CC336" s="118"/>
      <c r="CD336" s="118" t="str">
        <f t="shared" si="1031"/>
        <v/>
      </c>
      <c r="CE336" s="119"/>
      <c r="CF336" s="113"/>
      <c r="CG336" s="113"/>
      <c r="CH336" s="118" t="str">
        <f t="shared" si="1032"/>
        <v/>
      </c>
      <c r="CI336" s="118"/>
      <c r="CJ336" s="118" t="str">
        <f t="shared" si="1033"/>
        <v/>
      </c>
      <c r="CK336" s="118"/>
      <c r="CL336" s="118" t="str">
        <f t="shared" si="1034"/>
        <v/>
      </c>
      <c r="CM336" s="119"/>
      <c r="CN336" s="113"/>
      <c r="CO336" s="113"/>
      <c r="CP336" s="113"/>
      <c r="DQ336" s="154" t="s">
        <v>334</v>
      </c>
    </row>
    <row r="337" spans="1:121" s="147" customFormat="1" ht="46.5" customHeight="1" x14ac:dyDescent="0.25">
      <c r="A337" s="376"/>
      <c r="B337" s="382" t="s">
        <v>72</v>
      </c>
      <c r="C337" s="352" t="str">
        <f t="shared" si="1005"/>
        <v>12 - L'OFFRE CULTURELLE (si existante)</v>
      </c>
      <c r="D337" s="386" t="s">
        <v>741</v>
      </c>
      <c r="E337" s="313" t="s">
        <v>78</v>
      </c>
      <c r="F337" s="313">
        <f>VLOOKUP(H337,Feuil1!A$1:B$5,2,0)</f>
        <v>0.2</v>
      </c>
      <c r="G337" s="322">
        <f t="shared" si="893"/>
        <v>5</v>
      </c>
      <c r="H337" s="318" t="s">
        <v>157</v>
      </c>
      <c r="I337" s="324">
        <v>200</v>
      </c>
      <c r="J337" s="663">
        <f>IF(I337&lt;&gt;"",MAX(J$1:J336)+1,"")</f>
        <v>295</v>
      </c>
      <c r="K337" s="435" t="s">
        <v>569</v>
      </c>
      <c r="L337" s="182">
        <v>1</v>
      </c>
      <c r="M337" s="213" t="str">
        <f>IF('RESULTAT GLOBAL'!I$32="NON","Non Mesuré","OUI")</f>
        <v>OUI</v>
      </c>
      <c r="N337" s="668" t="str">
        <f>IF('RESULTAT GLOBAL'!I$32="NON","Absence d'offre culturelle","")</f>
        <v/>
      </c>
      <c r="O337" s="199" t="str">
        <f t="shared" si="871"/>
        <v/>
      </c>
      <c r="P337" s="197" t="s">
        <v>579</v>
      </c>
      <c r="Q337" s="450" t="s">
        <v>76</v>
      </c>
      <c r="R337" s="115"/>
      <c r="S337" s="145"/>
      <c r="T337" s="116">
        <f t="shared" si="1006"/>
        <v>1</v>
      </c>
      <c r="U337" s="116">
        <f t="shared" si="1007"/>
        <v>1</v>
      </c>
      <c r="V337" s="116">
        <f t="shared" si="1008"/>
        <v>1</v>
      </c>
      <c r="W337" s="116"/>
      <c r="X337" s="116">
        <f t="shared" si="1009"/>
        <v>0</v>
      </c>
      <c r="Y337" s="116"/>
      <c r="Z337" s="116">
        <f t="shared" si="1010"/>
        <v>1</v>
      </c>
      <c r="AA337" s="116"/>
      <c r="AB337" s="117"/>
      <c r="AC337" s="117"/>
      <c r="AD337" s="118" t="str">
        <f t="shared" si="1011"/>
        <v/>
      </c>
      <c r="AE337" s="118"/>
      <c r="AF337" s="118" t="str">
        <f t="shared" si="1012"/>
        <v/>
      </c>
      <c r="AG337" s="118"/>
      <c r="AH337" s="118" t="str">
        <f t="shared" si="1013"/>
        <v/>
      </c>
      <c r="AI337" s="119"/>
      <c r="AJ337" s="120"/>
      <c r="AK337" s="118"/>
      <c r="AL337" s="118" t="str">
        <f t="shared" si="1014"/>
        <v/>
      </c>
      <c r="AM337" s="118"/>
      <c r="AN337" s="118" t="str">
        <f t="shared" si="1015"/>
        <v/>
      </c>
      <c r="AO337" s="118"/>
      <c r="AP337" s="118" t="str">
        <f t="shared" si="1016"/>
        <v/>
      </c>
      <c r="AQ337" s="119"/>
      <c r="AR337" s="120"/>
      <c r="AS337" s="118"/>
      <c r="AT337" s="118" t="str">
        <f t="shared" si="1017"/>
        <v/>
      </c>
      <c r="AU337" s="118"/>
      <c r="AV337" s="118" t="str">
        <f t="shared" si="1018"/>
        <v/>
      </c>
      <c r="AW337" s="118"/>
      <c r="AX337" s="118" t="str">
        <f t="shared" si="1019"/>
        <v/>
      </c>
      <c r="AY337" s="119"/>
      <c r="AZ337" s="120"/>
      <c r="BA337" s="118"/>
      <c r="BB337" s="118" t="str">
        <f t="shared" si="1020"/>
        <v/>
      </c>
      <c r="BC337" s="118"/>
      <c r="BD337" s="118" t="str">
        <f t="shared" si="1021"/>
        <v/>
      </c>
      <c r="BE337" s="118"/>
      <c r="BF337" s="118" t="str">
        <f t="shared" si="1022"/>
        <v/>
      </c>
      <c r="BG337" s="119"/>
      <c r="BH337" s="120"/>
      <c r="BI337" s="116"/>
      <c r="BJ337" s="118">
        <f t="shared" si="1023"/>
        <v>1</v>
      </c>
      <c r="BK337" s="118"/>
      <c r="BL337" s="118">
        <f t="shared" si="1024"/>
        <v>0</v>
      </c>
      <c r="BM337" s="118"/>
      <c r="BN337" s="118">
        <f t="shared" si="1025"/>
        <v>1</v>
      </c>
      <c r="BO337" s="119"/>
      <c r="BP337" s="120"/>
      <c r="BQ337" s="116"/>
      <c r="BR337" s="118" t="str">
        <f t="shared" si="1026"/>
        <v/>
      </c>
      <c r="BS337" s="118"/>
      <c r="BT337" s="118" t="str">
        <f t="shared" si="1027"/>
        <v/>
      </c>
      <c r="BU337" s="118"/>
      <c r="BV337" s="118" t="str">
        <f t="shared" si="1028"/>
        <v/>
      </c>
      <c r="BW337" s="119"/>
      <c r="BX337" s="120"/>
      <c r="BY337" s="121"/>
      <c r="BZ337" s="118" t="str">
        <f t="shared" si="1029"/>
        <v/>
      </c>
      <c r="CA337" s="118"/>
      <c r="CB337" s="118" t="str">
        <f t="shared" si="1030"/>
        <v/>
      </c>
      <c r="CC337" s="118"/>
      <c r="CD337" s="118" t="str">
        <f t="shared" si="1031"/>
        <v/>
      </c>
      <c r="CE337" s="119"/>
      <c r="CF337" s="113"/>
      <c r="CG337" s="113"/>
      <c r="CH337" s="118" t="str">
        <f t="shared" si="1032"/>
        <v/>
      </c>
      <c r="CI337" s="118"/>
      <c r="CJ337" s="118" t="str">
        <f t="shared" si="1033"/>
        <v/>
      </c>
      <c r="CK337" s="118"/>
      <c r="CL337" s="118" t="str">
        <f t="shared" si="1034"/>
        <v/>
      </c>
      <c r="CM337" s="119"/>
      <c r="CN337" s="113"/>
      <c r="CO337" s="113"/>
      <c r="CP337" s="113"/>
      <c r="DQ337" s="154" t="s">
        <v>334</v>
      </c>
    </row>
    <row r="338" spans="1:121" s="147" customFormat="1" ht="33" customHeight="1" x14ac:dyDescent="0.25">
      <c r="A338" s="376"/>
      <c r="B338" s="382" t="s">
        <v>72</v>
      </c>
      <c r="C338" s="352" t="str">
        <f t="shared" si="1005"/>
        <v>12 - L'OFFRE CULTURELLE (si existante)</v>
      </c>
      <c r="D338" s="386" t="s">
        <v>741</v>
      </c>
      <c r="E338" s="313" t="s">
        <v>78</v>
      </c>
      <c r="F338" s="313">
        <f>VLOOKUP(H338,Feuil1!A$1:B$5,2,0)</f>
        <v>0.2</v>
      </c>
      <c r="G338" s="322">
        <f t="shared" si="893"/>
        <v>5</v>
      </c>
      <c r="H338" s="318" t="s">
        <v>157</v>
      </c>
      <c r="I338" s="324">
        <v>200</v>
      </c>
      <c r="J338" s="663">
        <f>IF(I338&lt;&gt;"",MAX(J$1:J337)+1,"")</f>
        <v>296</v>
      </c>
      <c r="K338" s="436" t="s">
        <v>340</v>
      </c>
      <c r="L338" s="184">
        <v>1</v>
      </c>
      <c r="M338" s="214" t="str">
        <f>IF('RESULTAT GLOBAL'!I$32="NON","Non Mesuré","OUI")</f>
        <v>OUI</v>
      </c>
      <c r="N338" s="670" t="str">
        <f>IF('RESULTAT GLOBAL'!I$32="NON","Absence d'offre culturelle","")</f>
        <v/>
      </c>
      <c r="O338" s="200" t="str">
        <f t="shared" si="871"/>
        <v/>
      </c>
      <c r="P338" s="189" t="s">
        <v>572</v>
      </c>
      <c r="Q338" s="448" t="s">
        <v>763</v>
      </c>
      <c r="R338" s="115"/>
      <c r="S338" s="145"/>
      <c r="T338" s="116">
        <f t="shared" si="1006"/>
        <v>1</v>
      </c>
      <c r="U338" s="116">
        <f t="shared" si="1007"/>
        <v>1</v>
      </c>
      <c r="V338" s="116">
        <f t="shared" si="1008"/>
        <v>1</v>
      </c>
      <c r="W338" s="116"/>
      <c r="X338" s="116">
        <f t="shared" si="1009"/>
        <v>0</v>
      </c>
      <c r="Y338" s="116"/>
      <c r="Z338" s="116">
        <f t="shared" si="1010"/>
        <v>1</v>
      </c>
      <c r="AA338" s="116"/>
      <c r="AB338" s="117"/>
      <c r="AC338" s="117"/>
      <c r="AD338" s="118" t="str">
        <f t="shared" si="1011"/>
        <v/>
      </c>
      <c r="AE338" s="118"/>
      <c r="AF338" s="118" t="str">
        <f t="shared" si="1012"/>
        <v/>
      </c>
      <c r="AG338" s="118"/>
      <c r="AH338" s="118" t="str">
        <f t="shared" si="1013"/>
        <v/>
      </c>
      <c r="AI338" s="119"/>
      <c r="AJ338" s="120"/>
      <c r="AK338" s="118"/>
      <c r="AL338" s="118" t="str">
        <f t="shared" si="1014"/>
        <v/>
      </c>
      <c r="AM338" s="118"/>
      <c r="AN338" s="118" t="str">
        <f t="shared" si="1015"/>
        <v/>
      </c>
      <c r="AO338" s="118"/>
      <c r="AP338" s="118" t="str">
        <f t="shared" si="1016"/>
        <v/>
      </c>
      <c r="AQ338" s="119"/>
      <c r="AR338" s="120"/>
      <c r="AS338" s="118"/>
      <c r="AT338" s="118" t="str">
        <f t="shared" si="1017"/>
        <v/>
      </c>
      <c r="AU338" s="118"/>
      <c r="AV338" s="118" t="str">
        <f t="shared" si="1018"/>
        <v/>
      </c>
      <c r="AW338" s="118"/>
      <c r="AX338" s="118" t="str">
        <f t="shared" si="1019"/>
        <v/>
      </c>
      <c r="AY338" s="119"/>
      <c r="AZ338" s="120"/>
      <c r="BA338" s="118"/>
      <c r="BB338" s="118" t="str">
        <f t="shared" si="1020"/>
        <v/>
      </c>
      <c r="BC338" s="118"/>
      <c r="BD338" s="118" t="str">
        <f t="shared" si="1021"/>
        <v/>
      </c>
      <c r="BE338" s="118"/>
      <c r="BF338" s="118" t="str">
        <f t="shared" si="1022"/>
        <v/>
      </c>
      <c r="BG338" s="119"/>
      <c r="BH338" s="120"/>
      <c r="BI338" s="116"/>
      <c r="BJ338" s="118">
        <f t="shared" si="1023"/>
        <v>1</v>
      </c>
      <c r="BK338" s="118"/>
      <c r="BL338" s="118">
        <f t="shared" si="1024"/>
        <v>0</v>
      </c>
      <c r="BM338" s="118"/>
      <c r="BN338" s="118">
        <f t="shared" si="1025"/>
        <v>1</v>
      </c>
      <c r="BO338" s="119"/>
      <c r="BP338" s="120"/>
      <c r="BQ338" s="116"/>
      <c r="BR338" s="118" t="str">
        <f t="shared" si="1026"/>
        <v/>
      </c>
      <c r="BS338" s="118"/>
      <c r="BT338" s="118" t="str">
        <f t="shared" si="1027"/>
        <v/>
      </c>
      <c r="BU338" s="118"/>
      <c r="BV338" s="118" t="str">
        <f t="shared" si="1028"/>
        <v/>
      </c>
      <c r="BW338" s="119"/>
      <c r="BX338" s="120"/>
      <c r="BY338" s="121"/>
      <c r="BZ338" s="118" t="str">
        <f t="shared" si="1029"/>
        <v/>
      </c>
      <c r="CA338" s="118"/>
      <c r="CB338" s="118" t="str">
        <f t="shared" si="1030"/>
        <v/>
      </c>
      <c r="CC338" s="118"/>
      <c r="CD338" s="118" t="str">
        <f t="shared" si="1031"/>
        <v/>
      </c>
      <c r="CE338" s="119"/>
      <c r="CF338" s="113"/>
      <c r="CG338" s="113"/>
      <c r="CH338" s="118" t="str">
        <f t="shared" si="1032"/>
        <v/>
      </c>
      <c r="CI338" s="118"/>
      <c r="CJ338" s="118" t="str">
        <f t="shared" si="1033"/>
        <v/>
      </c>
      <c r="CK338" s="118"/>
      <c r="CL338" s="118" t="str">
        <f t="shared" si="1034"/>
        <v/>
      </c>
      <c r="CM338" s="119"/>
      <c r="CN338" s="113"/>
      <c r="CO338" s="113"/>
      <c r="CP338" s="113"/>
      <c r="DQ338" s="154" t="s">
        <v>334</v>
      </c>
    </row>
    <row r="339" spans="1:121" s="147" customFormat="1" ht="19.5" customHeight="1" x14ac:dyDescent="0.25">
      <c r="A339" s="376"/>
      <c r="B339" s="382"/>
      <c r="C339" s="352"/>
      <c r="D339" s="386"/>
      <c r="E339" s="313"/>
      <c r="F339" s="313"/>
      <c r="G339" s="322"/>
      <c r="H339" s="318"/>
      <c r="I339" s="324"/>
      <c r="J339" s="663" t="str">
        <f>IF(I339&lt;&gt;"",MAX(J$1:J338)+1,"")</f>
        <v/>
      </c>
      <c r="K339" s="389"/>
      <c r="L339" s="134"/>
      <c r="M339" s="325"/>
      <c r="N339" s="494"/>
      <c r="O339" s="201"/>
      <c r="P339" s="337"/>
      <c r="Q339" s="449"/>
      <c r="R339" s="115"/>
      <c r="S339" s="145"/>
      <c r="T339" s="116"/>
      <c r="U339" s="116"/>
      <c r="V339" s="116"/>
      <c r="W339" s="116"/>
      <c r="X339" s="116"/>
      <c r="Y339" s="116"/>
      <c r="Z339" s="116"/>
      <c r="AA339" s="116"/>
      <c r="AB339" s="117"/>
      <c r="AC339" s="117"/>
      <c r="AD339" s="118"/>
      <c r="AE339" s="118"/>
      <c r="AF339" s="118"/>
      <c r="AG339" s="118"/>
      <c r="AH339" s="118"/>
      <c r="AI339" s="119"/>
      <c r="AJ339" s="120"/>
      <c r="AK339" s="118"/>
      <c r="AL339" s="118"/>
      <c r="AM339" s="118"/>
      <c r="AN339" s="118"/>
      <c r="AO339" s="118"/>
      <c r="AP339" s="118"/>
      <c r="AQ339" s="119"/>
      <c r="AR339" s="120"/>
      <c r="AS339" s="118"/>
      <c r="AT339" s="118"/>
      <c r="AU339" s="118"/>
      <c r="AV339" s="118"/>
      <c r="AW339" s="118"/>
      <c r="AX339" s="118"/>
      <c r="AY339" s="119"/>
      <c r="AZ339" s="120"/>
      <c r="BA339" s="118"/>
      <c r="BB339" s="118"/>
      <c r="BC339" s="118"/>
      <c r="BD339" s="118"/>
      <c r="BE339" s="118"/>
      <c r="BF339" s="118"/>
      <c r="BG339" s="119"/>
      <c r="BH339" s="120"/>
      <c r="BI339" s="116"/>
      <c r="BJ339" s="118"/>
      <c r="BK339" s="118"/>
      <c r="BL339" s="118"/>
      <c r="BM339" s="118"/>
      <c r="BN339" s="118"/>
      <c r="BO339" s="119"/>
      <c r="BP339" s="120"/>
      <c r="BQ339" s="116"/>
      <c r="BR339" s="118"/>
      <c r="BS339" s="118"/>
      <c r="BT339" s="118"/>
      <c r="BU339" s="118"/>
      <c r="BV339" s="118"/>
      <c r="BW339" s="119"/>
      <c r="BX339" s="120"/>
      <c r="BY339" s="121"/>
      <c r="BZ339" s="118"/>
      <c r="CA339" s="118"/>
      <c r="CB339" s="118"/>
      <c r="CC339" s="118"/>
      <c r="CD339" s="118"/>
      <c r="CE339" s="119"/>
      <c r="CF339" s="113"/>
      <c r="CG339" s="113"/>
      <c r="CH339" s="118"/>
      <c r="CI339" s="118"/>
      <c r="CJ339" s="118"/>
      <c r="CK339" s="118"/>
      <c r="CL339" s="118"/>
      <c r="CM339" s="119"/>
      <c r="CN339" s="113"/>
      <c r="CO339" s="113"/>
      <c r="CP339" s="113"/>
      <c r="DQ339" s="154"/>
    </row>
    <row r="340" spans="1:121" s="113" customFormat="1" ht="33.75" customHeight="1" x14ac:dyDescent="0.2">
      <c r="A340" s="312"/>
      <c r="B340" s="313"/>
      <c r="C340" s="313"/>
      <c r="D340" s="313"/>
      <c r="E340" s="313"/>
      <c r="F340" s="313"/>
      <c r="G340" s="322"/>
      <c r="H340" s="318"/>
      <c r="I340" s="324"/>
      <c r="J340" s="663" t="str">
        <f>IF(I340&lt;&gt;"",MAX(J$1:J339)+1,"")</f>
        <v/>
      </c>
      <c r="K340" s="479" t="s">
        <v>683</v>
      </c>
      <c r="L340" s="480" t="s">
        <v>44</v>
      </c>
      <c r="M340" s="481" t="s">
        <v>45</v>
      </c>
      <c r="N340" s="726" t="s">
        <v>46</v>
      </c>
      <c r="O340" s="290" t="str">
        <f t="shared" ref="O340:O382" si="1035">IF(ISERROR(SEARCH("Pas de NM possible",P340)),"","oui")</f>
        <v/>
      </c>
      <c r="P340" s="479"/>
      <c r="Q340" s="482" t="s">
        <v>488</v>
      </c>
      <c r="R340" s="115"/>
      <c r="S340" s="145"/>
      <c r="T340" s="263"/>
      <c r="U340" s="116"/>
      <c r="V340" s="116"/>
      <c r="W340" s="116">
        <f>SUM(V331:V338)</f>
        <v>18</v>
      </c>
      <c r="X340" s="116"/>
      <c r="Y340" s="116">
        <f>SUM(X331:X338)</f>
        <v>0</v>
      </c>
      <c r="Z340" s="116"/>
      <c r="AA340" s="116">
        <f>SUM(Z331:Z338)</f>
        <v>18</v>
      </c>
      <c r="AB340" s="117">
        <f>W340/AA340</f>
        <v>1</v>
      </c>
      <c r="AC340" s="117"/>
      <c r="AD340" s="118"/>
      <c r="AE340" s="118"/>
      <c r="AF340" s="118"/>
      <c r="AG340" s="118"/>
      <c r="AH340" s="118"/>
      <c r="AI340" s="119"/>
      <c r="AJ340" s="120"/>
      <c r="AK340" s="118"/>
      <c r="AL340" s="118"/>
      <c r="AM340" s="118"/>
      <c r="AN340" s="118"/>
      <c r="AO340" s="118"/>
      <c r="AP340" s="118"/>
      <c r="AQ340" s="119"/>
      <c r="AR340" s="120"/>
      <c r="AS340" s="118"/>
      <c r="AT340" s="118"/>
      <c r="AU340" s="118"/>
      <c r="AV340" s="118"/>
      <c r="AW340" s="118"/>
      <c r="AX340" s="118"/>
      <c r="AY340" s="119"/>
      <c r="AZ340" s="120"/>
      <c r="BA340" s="118"/>
      <c r="BB340" s="118"/>
      <c r="BC340" s="118"/>
      <c r="BD340" s="118"/>
      <c r="BE340" s="118"/>
      <c r="BF340" s="118"/>
      <c r="BG340" s="119"/>
      <c r="BH340" s="120"/>
      <c r="BI340" s="116"/>
      <c r="BJ340" s="118"/>
      <c r="BK340" s="118"/>
      <c r="BL340" s="118"/>
      <c r="BM340" s="118"/>
      <c r="BN340" s="118"/>
      <c r="BO340" s="119"/>
      <c r="BP340" s="120"/>
      <c r="BQ340" s="116"/>
      <c r="BR340" s="118" t="str">
        <f t="shared" ref="BR340:BR352" si="1036">IF(A340=31,V340,"")</f>
        <v/>
      </c>
      <c r="BS340" s="118"/>
      <c r="BT340" s="118" t="str">
        <f t="shared" ref="BT340:BT352" si="1037">IF(A340=31,X340,"")</f>
        <v/>
      </c>
      <c r="BU340" s="118"/>
      <c r="BV340" s="118" t="str">
        <f t="shared" ref="BV340:BV352" si="1038">IF(A340=31,Z340,"")</f>
        <v/>
      </c>
      <c r="BW340" s="119"/>
      <c r="BX340" s="120"/>
      <c r="BY340" s="121"/>
      <c r="BZ340" s="118" t="str">
        <f t="shared" ref="BZ340:BZ352" si="1039">IF(A340=32,V340,"")</f>
        <v/>
      </c>
      <c r="CA340" s="118"/>
      <c r="CB340" s="118" t="str">
        <f t="shared" ref="CB340:CB352" si="1040">IF(A340=32,X340,"")</f>
        <v/>
      </c>
      <c r="CC340" s="118"/>
      <c r="CD340" s="118" t="str">
        <f t="shared" ref="CD340:CD352" si="1041">IF(A340=32,Z340,"")</f>
        <v/>
      </c>
      <c r="CE340" s="119"/>
      <c r="CH340" s="118" t="str">
        <f t="shared" ref="CH340:CH352" si="1042">IF(A340=33,V340,"")</f>
        <v/>
      </c>
      <c r="CI340" s="118"/>
      <c r="CJ340" s="118" t="str">
        <f t="shared" ref="CJ340:CJ352" si="1043">IF(A340=33,X340,"")</f>
        <v/>
      </c>
      <c r="CK340" s="118"/>
      <c r="CL340" s="118" t="str">
        <f t="shared" ref="CL340:CL352" si="1044">IF(A340=33,Z340,"")</f>
        <v/>
      </c>
      <c r="CM340" s="119"/>
      <c r="DQ340" s="134" t="str">
        <f>IF(I340&lt;&gt;"",MAX(J$1:J251)+1,"")</f>
        <v/>
      </c>
    </row>
    <row r="341" spans="1:121" s="113" customFormat="1" ht="48" customHeight="1" x14ac:dyDescent="0.25">
      <c r="A341" s="312"/>
      <c r="B341" s="313" t="s">
        <v>72</v>
      </c>
      <c r="C341" s="352" t="str">
        <f t="shared" ref="C341:C351" si="1045">$K$340</f>
        <v>13 - LA PETITE RESTAURATION DU SITE (si existante)</v>
      </c>
      <c r="D341" s="351" t="s">
        <v>746</v>
      </c>
      <c r="E341" s="313" t="s">
        <v>78</v>
      </c>
      <c r="F341" s="313">
        <f>VLOOKUP(H341,Feuil1!A$1:B$5,2,0)</f>
        <v>0.2</v>
      </c>
      <c r="G341" s="322">
        <f t="shared" ref="G341:G383" si="1046">IF(H341="Information et Communication",1,IF(H341="Savoir-faire Savoir-être",2,IF(H341="Confort et hygiène",3,IF(H341="Qualité de la prestation",5,IF(H341="Développement Durable",4)))))</f>
        <v>5</v>
      </c>
      <c r="H341" s="318" t="s">
        <v>157</v>
      </c>
      <c r="I341" s="324">
        <v>55</v>
      </c>
      <c r="J341" s="663">
        <f>IF(I341&lt;&gt;"",MAX(J$1:J340)+1,"")</f>
        <v>297</v>
      </c>
      <c r="K341" s="477" t="s">
        <v>342</v>
      </c>
      <c r="L341" s="285">
        <v>1</v>
      </c>
      <c r="M341" s="286" t="str">
        <f>IF('RESULTAT GLOBAL'!I$28="NON","Non Mesuré","OUI")</f>
        <v>OUI</v>
      </c>
      <c r="N341" s="673" t="str">
        <f>IF('RESULTAT GLOBAL'!I$28="NON","Absence de petite restauration","")</f>
        <v/>
      </c>
      <c r="O341" s="404" t="str">
        <f t="shared" si="1035"/>
        <v/>
      </c>
      <c r="P341" s="477" t="s">
        <v>343</v>
      </c>
      <c r="Q341" s="456" t="s">
        <v>763</v>
      </c>
      <c r="R341" s="115"/>
      <c r="S341" s="145"/>
      <c r="T341" s="116">
        <f>L341</f>
        <v>1</v>
      </c>
      <c r="U341" s="116">
        <f>IF(M341="OUI",1,IF(M341="NON",0,IF(M341="Non Mesuré","",0)))</f>
        <v>1</v>
      </c>
      <c r="V341" s="116">
        <f>IF(M341&lt;&gt;"Non Mesuré",T341*U341,"")</f>
        <v>1</v>
      </c>
      <c r="W341" s="116"/>
      <c r="X341" s="116">
        <f>IF(M341="Non Mesuré",T341,0)</f>
        <v>0</v>
      </c>
      <c r="Y341" s="116"/>
      <c r="Z341" s="116">
        <f>T341-X341</f>
        <v>1</v>
      </c>
      <c r="AA341" s="116"/>
      <c r="AB341" s="117"/>
      <c r="AC341" s="117"/>
      <c r="AD341" s="118" t="str">
        <f t="shared" ref="AD341:AD351" si="1047">IF(G341=1,V341,"")</f>
        <v/>
      </c>
      <c r="AE341" s="118"/>
      <c r="AF341" s="118" t="str">
        <f t="shared" ref="AF341:AF351" si="1048">IF(G341=1,X341,"")</f>
        <v/>
      </c>
      <c r="AG341" s="118"/>
      <c r="AH341" s="118" t="str">
        <f t="shared" ref="AH341:AH351" si="1049">IF(G341=1,Z341,"")</f>
        <v/>
      </c>
      <c r="AI341" s="119"/>
      <c r="AJ341" s="120"/>
      <c r="AK341" s="118"/>
      <c r="AL341" s="118" t="str">
        <f t="shared" ref="AL341:AL351" si="1050">IF(G341=2,V341,"")</f>
        <v/>
      </c>
      <c r="AM341" s="118"/>
      <c r="AN341" s="118" t="str">
        <f t="shared" ref="AN341:AN351" si="1051">IF(G341=2,X341,"")</f>
        <v/>
      </c>
      <c r="AO341" s="118"/>
      <c r="AP341" s="118" t="str">
        <f t="shared" ref="AP341:AP351" si="1052">IF(G341=2,Z341,"")</f>
        <v/>
      </c>
      <c r="AQ341" s="119"/>
      <c r="AR341" s="120"/>
      <c r="AS341" s="118"/>
      <c r="AT341" s="118" t="str">
        <f t="shared" ref="AT341:AT351" si="1053">IF(G341=3,V341,"")</f>
        <v/>
      </c>
      <c r="AU341" s="118"/>
      <c r="AV341" s="118" t="str">
        <f t="shared" ref="AV341:AV351" si="1054">IF(G341=3,X341,"")</f>
        <v/>
      </c>
      <c r="AW341" s="118"/>
      <c r="AX341" s="118" t="str">
        <f t="shared" ref="AX341:AX351" si="1055">IF(G341=3,Z341,"")</f>
        <v/>
      </c>
      <c r="AY341" s="119"/>
      <c r="AZ341" s="120"/>
      <c r="BA341" s="118"/>
      <c r="BB341" s="118" t="str">
        <f t="shared" ref="BB341:BB351" si="1056">IF(G341=4,V341,"")</f>
        <v/>
      </c>
      <c r="BC341" s="118"/>
      <c r="BD341" s="118" t="str">
        <f t="shared" ref="BD341:BD351" si="1057">IF(G341=4,X341,"")</f>
        <v/>
      </c>
      <c r="BE341" s="118"/>
      <c r="BF341" s="118" t="str">
        <f t="shared" ref="BF341:BF351" si="1058">IF(G341=4,Z341,"")</f>
        <v/>
      </c>
      <c r="BG341" s="119"/>
      <c r="BH341" s="120"/>
      <c r="BI341" s="116"/>
      <c r="BJ341" s="118">
        <f t="shared" ref="BJ341:BJ351" si="1059">IF(G341=5,V341,"")</f>
        <v>1</v>
      </c>
      <c r="BK341" s="118"/>
      <c r="BL341" s="118">
        <f t="shared" ref="BL341:BL351" si="1060">IF(G341=5,X341,"")</f>
        <v>0</v>
      </c>
      <c r="BM341" s="118"/>
      <c r="BN341" s="118">
        <f t="shared" ref="BN341:BN351" si="1061">IF(G341=5,Z341,"")</f>
        <v>1</v>
      </c>
      <c r="BO341" s="119"/>
      <c r="BP341" s="120"/>
      <c r="BQ341" s="116"/>
      <c r="BR341" s="118" t="str">
        <f t="shared" si="1036"/>
        <v/>
      </c>
      <c r="BS341" s="118"/>
      <c r="BT341" s="118" t="str">
        <f t="shared" si="1037"/>
        <v/>
      </c>
      <c r="BU341" s="118"/>
      <c r="BV341" s="118" t="str">
        <f t="shared" si="1038"/>
        <v/>
      </c>
      <c r="BW341" s="119"/>
      <c r="BX341" s="120"/>
      <c r="BY341" s="121"/>
      <c r="BZ341" s="118" t="str">
        <f t="shared" si="1039"/>
        <v/>
      </c>
      <c r="CA341" s="118"/>
      <c r="CB341" s="118" t="str">
        <f t="shared" si="1040"/>
        <v/>
      </c>
      <c r="CC341" s="118"/>
      <c r="CD341" s="118" t="str">
        <f t="shared" si="1041"/>
        <v/>
      </c>
      <c r="CE341" s="119"/>
      <c r="CH341" s="118" t="str">
        <f t="shared" si="1042"/>
        <v/>
      </c>
      <c r="CI341" s="118"/>
      <c r="CJ341" s="118" t="str">
        <f t="shared" si="1043"/>
        <v/>
      </c>
      <c r="CK341" s="118"/>
      <c r="CL341" s="118" t="str">
        <f t="shared" si="1044"/>
        <v/>
      </c>
      <c r="CM341" s="119"/>
      <c r="DQ341" s="134">
        <f>IF(I341&lt;&gt;"",MAX(J$1:J340)+1,"")</f>
        <v>297</v>
      </c>
    </row>
    <row r="342" spans="1:121" s="113" customFormat="1" ht="63" customHeight="1" x14ac:dyDescent="0.25">
      <c r="A342" s="312">
        <v>33</v>
      </c>
      <c r="B342" s="313" t="s">
        <v>72</v>
      </c>
      <c r="C342" s="352" t="str">
        <f t="shared" si="1045"/>
        <v>13 - LA PETITE RESTAURATION DU SITE (si existante)</v>
      </c>
      <c r="D342" s="351" t="s">
        <v>746</v>
      </c>
      <c r="E342" s="313" t="s">
        <v>78</v>
      </c>
      <c r="F342" s="313">
        <f>VLOOKUP(H342,Feuil1!A$1:B$5,2,0)</f>
        <v>0.25</v>
      </c>
      <c r="G342" s="322">
        <f t="shared" si="1046"/>
        <v>3</v>
      </c>
      <c r="H342" s="318" t="s">
        <v>154</v>
      </c>
      <c r="I342" s="324">
        <v>55</v>
      </c>
      <c r="J342" s="663">
        <f>IF(I342&lt;&gt;"",MAX(J$1:J341)+1,"")</f>
        <v>298</v>
      </c>
      <c r="K342" s="183" t="s">
        <v>344</v>
      </c>
      <c r="L342" s="182">
        <v>3</v>
      </c>
      <c r="M342" s="213" t="str">
        <f>IF('RESULTAT GLOBAL'!I$28="NON","Non Mesuré","Très Satisfaisant")</f>
        <v>Très Satisfaisant</v>
      </c>
      <c r="N342" s="668" t="str">
        <f>IF('RESULTAT GLOBAL'!I$28="NON","Absence de petite restauration","")</f>
        <v/>
      </c>
      <c r="O342" s="199" t="str">
        <f t="shared" si="1035"/>
        <v/>
      </c>
      <c r="P342" s="183" t="s">
        <v>345</v>
      </c>
      <c r="Q342" s="447" t="s">
        <v>763</v>
      </c>
      <c r="R342" s="115"/>
      <c r="S342" s="145"/>
      <c r="T342" s="263">
        <f t="shared" ref="T342:T347" si="1062">L342</f>
        <v>3</v>
      </c>
      <c r="U342" s="116">
        <f t="shared" ref="U342:U347" si="1063">IF(M342="Très Satisfaisant",1,IF(M342="Satisfaisant",0.75,IF(M342="Insatisfaisant",0.25,IF(M342="Très Insatisfaisant",0,IF(M342="Non Mesuré","",0)))))</f>
        <v>1</v>
      </c>
      <c r="V342" s="116">
        <f t="shared" ref="V342:V347" si="1064">IF(M342&lt;&gt;"Non Mesuré",T342*U342,"")</f>
        <v>3</v>
      </c>
      <c r="W342" s="116"/>
      <c r="X342" s="116">
        <f t="shared" ref="X342:X347" si="1065">IF(M342="Non Mesuré",T342,0)</f>
        <v>0</v>
      </c>
      <c r="Y342" s="116"/>
      <c r="Z342" s="116">
        <f t="shared" ref="Z342:Z347" si="1066">T342-X342</f>
        <v>3</v>
      </c>
      <c r="AA342" s="116"/>
      <c r="AB342" s="117"/>
      <c r="AC342" s="117"/>
      <c r="AD342" s="118" t="str">
        <f t="shared" si="1047"/>
        <v/>
      </c>
      <c r="AE342" s="118"/>
      <c r="AF342" s="118" t="str">
        <f t="shared" si="1048"/>
        <v/>
      </c>
      <c r="AG342" s="118"/>
      <c r="AH342" s="118" t="str">
        <f t="shared" si="1049"/>
        <v/>
      </c>
      <c r="AI342" s="119"/>
      <c r="AJ342" s="120"/>
      <c r="AK342" s="118"/>
      <c r="AL342" s="118" t="str">
        <f t="shared" si="1050"/>
        <v/>
      </c>
      <c r="AM342" s="118"/>
      <c r="AN342" s="118" t="str">
        <f t="shared" si="1051"/>
        <v/>
      </c>
      <c r="AO342" s="118"/>
      <c r="AP342" s="118" t="str">
        <f t="shared" si="1052"/>
        <v/>
      </c>
      <c r="AQ342" s="119"/>
      <c r="AR342" s="120"/>
      <c r="AS342" s="118"/>
      <c r="AT342" s="118">
        <f t="shared" si="1053"/>
        <v>3</v>
      </c>
      <c r="AU342" s="118"/>
      <c r="AV342" s="118">
        <f t="shared" si="1054"/>
        <v>0</v>
      </c>
      <c r="AW342" s="118"/>
      <c r="AX342" s="118">
        <f t="shared" si="1055"/>
        <v>3</v>
      </c>
      <c r="AY342" s="119"/>
      <c r="AZ342" s="120"/>
      <c r="BA342" s="118"/>
      <c r="BB342" s="118" t="str">
        <f t="shared" si="1056"/>
        <v/>
      </c>
      <c r="BC342" s="118"/>
      <c r="BD342" s="118" t="str">
        <f t="shared" si="1057"/>
        <v/>
      </c>
      <c r="BE342" s="118"/>
      <c r="BF342" s="118" t="str">
        <f t="shared" si="1058"/>
        <v/>
      </c>
      <c r="BG342" s="119"/>
      <c r="BH342" s="120"/>
      <c r="BI342" s="116"/>
      <c r="BJ342" s="118" t="str">
        <f t="shared" si="1059"/>
        <v/>
      </c>
      <c r="BK342" s="118"/>
      <c r="BL342" s="118" t="str">
        <f t="shared" si="1060"/>
        <v/>
      </c>
      <c r="BM342" s="118"/>
      <c r="BN342" s="118" t="str">
        <f t="shared" si="1061"/>
        <v/>
      </c>
      <c r="BO342" s="119"/>
      <c r="BP342" s="120"/>
      <c r="BQ342" s="116"/>
      <c r="BR342" s="118" t="str">
        <f t="shared" si="1036"/>
        <v/>
      </c>
      <c r="BS342" s="118"/>
      <c r="BT342" s="118" t="str">
        <f t="shared" si="1037"/>
        <v/>
      </c>
      <c r="BU342" s="118"/>
      <c r="BV342" s="118" t="str">
        <f t="shared" si="1038"/>
        <v/>
      </c>
      <c r="BW342" s="119"/>
      <c r="BX342" s="120"/>
      <c r="BY342" s="121"/>
      <c r="BZ342" s="118" t="str">
        <f t="shared" si="1039"/>
        <v/>
      </c>
      <c r="CA342" s="118"/>
      <c r="CB342" s="118" t="str">
        <f t="shared" si="1040"/>
        <v/>
      </c>
      <c r="CC342" s="118"/>
      <c r="CD342" s="118" t="str">
        <f t="shared" si="1041"/>
        <v/>
      </c>
      <c r="CE342" s="119"/>
      <c r="CH342" s="118">
        <f t="shared" si="1042"/>
        <v>3</v>
      </c>
      <c r="CI342" s="118"/>
      <c r="CJ342" s="118">
        <f t="shared" si="1043"/>
        <v>0</v>
      </c>
      <c r="CK342" s="118"/>
      <c r="CL342" s="118">
        <f t="shared" si="1044"/>
        <v>3</v>
      </c>
      <c r="CM342" s="119"/>
      <c r="DQ342" s="134">
        <f>IF(I342&lt;&gt;"",MAX(J$1:J341)+1,"")</f>
        <v>298</v>
      </c>
    </row>
    <row r="343" spans="1:121" s="145" customFormat="1" ht="34.5" customHeight="1" x14ac:dyDescent="0.25">
      <c r="A343" s="312">
        <v>31</v>
      </c>
      <c r="B343" s="313" t="s">
        <v>72</v>
      </c>
      <c r="C343" s="352" t="str">
        <f t="shared" si="1045"/>
        <v>13 - LA PETITE RESTAURATION DU SITE (si existante)</v>
      </c>
      <c r="D343" s="351" t="s">
        <v>746</v>
      </c>
      <c r="E343" s="313" t="s">
        <v>78</v>
      </c>
      <c r="F343" s="313">
        <f>VLOOKUP(H343,Feuil1!A$1:B$5,2,0)</f>
        <v>0.25</v>
      </c>
      <c r="G343" s="322">
        <f t="shared" si="1046"/>
        <v>3</v>
      </c>
      <c r="H343" s="318" t="s">
        <v>154</v>
      </c>
      <c r="I343" s="324">
        <v>55</v>
      </c>
      <c r="J343" s="663">
        <f>IF(I343&lt;&gt;"",MAX(J$1:J342)+1,"")</f>
        <v>299</v>
      </c>
      <c r="K343" s="183" t="s">
        <v>346</v>
      </c>
      <c r="L343" s="182">
        <v>3</v>
      </c>
      <c r="M343" s="213" t="str">
        <f>IF('RESULTAT GLOBAL'!I$28="NON","Non Mesuré","Très Satisfaisant")</f>
        <v>Très Satisfaisant</v>
      </c>
      <c r="N343" s="668" t="str">
        <f>IF('RESULTAT GLOBAL'!I$28="NON","Absence de petite restauration","")</f>
        <v/>
      </c>
      <c r="O343" s="199" t="str">
        <f t="shared" si="1035"/>
        <v/>
      </c>
      <c r="P343" s="183" t="s">
        <v>347</v>
      </c>
      <c r="Q343" s="447" t="s">
        <v>763</v>
      </c>
      <c r="R343" s="115"/>
      <c r="T343" s="263">
        <f t="shared" si="1062"/>
        <v>3</v>
      </c>
      <c r="U343" s="116">
        <f t="shared" si="1063"/>
        <v>1</v>
      </c>
      <c r="V343" s="116">
        <f t="shared" si="1064"/>
        <v>3</v>
      </c>
      <c r="W343" s="116"/>
      <c r="X343" s="116">
        <f t="shared" si="1065"/>
        <v>0</v>
      </c>
      <c r="Y343" s="116"/>
      <c r="Z343" s="116">
        <f t="shared" si="1066"/>
        <v>3</v>
      </c>
      <c r="AA343" s="116"/>
      <c r="AB343" s="117"/>
      <c r="AC343" s="117"/>
      <c r="AD343" s="118" t="str">
        <f t="shared" si="1047"/>
        <v/>
      </c>
      <c r="AE343" s="118"/>
      <c r="AF343" s="118" t="str">
        <f t="shared" si="1048"/>
        <v/>
      </c>
      <c r="AG343" s="118"/>
      <c r="AH343" s="118" t="str">
        <f t="shared" si="1049"/>
        <v/>
      </c>
      <c r="AI343" s="119"/>
      <c r="AJ343" s="120"/>
      <c r="AK343" s="118"/>
      <c r="AL343" s="118" t="str">
        <f t="shared" si="1050"/>
        <v/>
      </c>
      <c r="AM343" s="118"/>
      <c r="AN343" s="118" t="str">
        <f t="shared" si="1051"/>
        <v/>
      </c>
      <c r="AO343" s="118"/>
      <c r="AP343" s="118" t="str">
        <f t="shared" si="1052"/>
        <v/>
      </c>
      <c r="AQ343" s="119"/>
      <c r="AR343" s="120"/>
      <c r="AS343" s="118"/>
      <c r="AT343" s="118">
        <f t="shared" si="1053"/>
        <v>3</v>
      </c>
      <c r="AU343" s="118"/>
      <c r="AV343" s="118">
        <f t="shared" si="1054"/>
        <v>0</v>
      </c>
      <c r="AW343" s="118"/>
      <c r="AX343" s="118">
        <f t="shared" si="1055"/>
        <v>3</v>
      </c>
      <c r="AY343" s="119"/>
      <c r="AZ343" s="120"/>
      <c r="BA343" s="118"/>
      <c r="BB343" s="118" t="str">
        <f t="shared" si="1056"/>
        <v/>
      </c>
      <c r="BC343" s="118"/>
      <c r="BD343" s="118" t="str">
        <f t="shared" si="1057"/>
        <v/>
      </c>
      <c r="BE343" s="118"/>
      <c r="BF343" s="118" t="str">
        <f t="shared" si="1058"/>
        <v/>
      </c>
      <c r="BG343" s="119"/>
      <c r="BH343" s="120"/>
      <c r="BI343" s="116"/>
      <c r="BJ343" s="118" t="str">
        <f t="shared" si="1059"/>
        <v/>
      </c>
      <c r="BK343" s="118"/>
      <c r="BL343" s="118" t="str">
        <f t="shared" si="1060"/>
        <v/>
      </c>
      <c r="BM343" s="118"/>
      <c r="BN343" s="118" t="str">
        <f t="shared" si="1061"/>
        <v/>
      </c>
      <c r="BO343" s="119"/>
      <c r="BP343" s="120"/>
      <c r="BQ343" s="116"/>
      <c r="BR343" s="118">
        <f t="shared" si="1036"/>
        <v>3</v>
      </c>
      <c r="BS343" s="118"/>
      <c r="BT343" s="118">
        <f t="shared" si="1037"/>
        <v>0</v>
      </c>
      <c r="BU343" s="118"/>
      <c r="BV343" s="118">
        <f t="shared" si="1038"/>
        <v>3</v>
      </c>
      <c r="BW343" s="119"/>
      <c r="BX343" s="120"/>
      <c r="BY343" s="121"/>
      <c r="BZ343" s="118" t="str">
        <f t="shared" si="1039"/>
        <v/>
      </c>
      <c r="CA343" s="118"/>
      <c r="CB343" s="118" t="str">
        <f t="shared" si="1040"/>
        <v/>
      </c>
      <c r="CC343" s="118"/>
      <c r="CD343" s="118" t="str">
        <f t="shared" si="1041"/>
        <v/>
      </c>
      <c r="CE343" s="119"/>
      <c r="CF343" s="113"/>
      <c r="CG343" s="113"/>
      <c r="CH343" s="118" t="str">
        <f t="shared" si="1042"/>
        <v/>
      </c>
      <c r="CI343" s="118"/>
      <c r="CJ343" s="118" t="str">
        <f t="shared" si="1043"/>
        <v/>
      </c>
      <c r="CK343" s="118"/>
      <c r="CL343" s="118" t="str">
        <f t="shared" si="1044"/>
        <v/>
      </c>
      <c r="CM343" s="119"/>
      <c r="CN343" s="113"/>
      <c r="DQ343" s="134">
        <f>IF(I343&lt;&gt;"",MAX(J$1:J342)+1,"")</f>
        <v>299</v>
      </c>
    </row>
    <row r="344" spans="1:121" s="145" customFormat="1" ht="27" customHeight="1" x14ac:dyDescent="0.25">
      <c r="A344" s="312">
        <v>32</v>
      </c>
      <c r="B344" s="313" t="s">
        <v>84</v>
      </c>
      <c r="C344" s="352" t="str">
        <f t="shared" si="1045"/>
        <v>13 - LA PETITE RESTAURATION DU SITE (si existante)</v>
      </c>
      <c r="D344" s="351" t="s">
        <v>746</v>
      </c>
      <c r="E344" s="313" t="s">
        <v>78</v>
      </c>
      <c r="F344" s="313">
        <f>VLOOKUP(H344,Feuil1!A$1:B$5,2,0)</f>
        <v>0.25</v>
      </c>
      <c r="G344" s="322">
        <f t="shared" si="1046"/>
        <v>3</v>
      </c>
      <c r="H344" s="318" t="s">
        <v>154</v>
      </c>
      <c r="I344" s="324">
        <v>55</v>
      </c>
      <c r="J344" s="663">
        <f>IF(I344&lt;&gt;"",MAX(J$1:J343)+1,"")</f>
        <v>300</v>
      </c>
      <c r="K344" s="183" t="s">
        <v>348</v>
      </c>
      <c r="L344" s="182">
        <v>3</v>
      </c>
      <c r="M344" s="213" t="str">
        <f>IF('RESULTAT GLOBAL'!I$28="NON","Non Mesuré","Très Satisfaisant")</f>
        <v>Très Satisfaisant</v>
      </c>
      <c r="N344" s="668" t="str">
        <f>IF('RESULTAT GLOBAL'!I$28="NON","Absence de petite restauration","")</f>
        <v/>
      </c>
      <c r="O344" s="199" t="str">
        <f t="shared" si="1035"/>
        <v/>
      </c>
      <c r="P344" s="183" t="s">
        <v>347</v>
      </c>
      <c r="Q344" s="447" t="s">
        <v>763</v>
      </c>
      <c r="R344" s="115"/>
      <c r="T344" s="263">
        <f t="shared" si="1062"/>
        <v>3</v>
      </c>
      <c r="U344" s="116">
        <f t="shared" si="1063"/>
        <v>1</v>
      </c>
      <c r="V344" s="116">
        <f t="shared" si="1064"/>
        <v>3</v>
      </c>
      <c r="W344" s="116"/>
      <c r="X344" s="116">
        <f t="shared" si="1065"/>
        <v>0</v>
      </c>
      <c r="Y344" s="116"/>
      <c r="Z344" s="116">
        <f t="shared" si="1066"/>
        <v>3</v>
      </c>
      <c r="AA344" s="116"/>
      <c r="AB344" s="117"/>
      <c r="AC344" s="117"/>
      <c r="AD344" s="118" t="str">
        <f t="shared" si="1047"/>
        <v/>
      </c>
      <c r="AE344" s="118"/>
      <c r="AF344" s="118" t="str">
        <f t="shared" si="1048"/>
        <v/>
      </c>
      <c r="AG344" s="118"/>
      <c r="AH344" s="118" t="str">
        <f t="shared" si="1049"/>
        <v/>
      </c>
      <c r="AI344" s="119"/>
      <c r="AJ344" s="120"/>
      <c r="AK344" s="118"/>
      <c r="AL344" s="118" t="str">
        <f t="shared" si="1050"/>
        <v/>
      </c>
      <c r="AM344" s="118"/>
      <c r="AN344" s="118" t="str">
        <f t="shared" si="1051"/>
        <v/>
      </c>
      <c r="AO344" s="118"/>
      <c r="AP344" s="118" t="str">
        <f t="shared" si="1052"/>
        <v/>
      </c>
      <c r="AQ344" s="119"/>
      <c r="AR344" s="120"/>
      <c r="AS344" s="118"/>
      <c r="AT344" s="118">
        <f t="shared" si="1053"/>
        <v>3</v>
      </c>
      <c r="AU344" s="118"/>
      <c r="AV344" s="118">
        <f t="shared" si="1054"/>
        <v>0</v>
      </c>
      <c r="AW344" s="118"/>
      <c r="AX344" s="118">
        <f t="shared" si="1055"/>
        <v>3</v>
      </c>
      <c r="AY344" s="119"/>
      <c r="AZ344" s="120"/>
      <c r="BA344" s="118"/>
      <c r="BB344" s="118" t="str">
        <f t="shared" si="1056"/>
        <v/>
      </c>
      <c r="BC344" s="118"/>
      <c r="BD344" s="118" t="str">
        <f t="shared" si="1057"/>
        <v/>
      </c>
      <c r="BE344" s="118"/>
      <c r="BF344" s="118" t="str">
        <f t="shared" si="1058"/>
        <v/>
      </c>
      <c r="BG344" s="119"/>
      <c r="BH344" s="120"/>
      <c r="BI344" s="116"/>
      <c r="BJ344" s="118" t="str">
        <f t="shared" si="1059"/>
        <v/>
      </c>
      <c r="BK344" s="118"/>
      <c r="BL344" s="118" t="str">
        <f t="shared" si="1060"/>
        <v/>
      </c>
      <c r="BM344" s="118"/>
      <c r="BN344" s="118" t="str">
        <f t="shared" si="1061"/>
        <v/>
      </c>
      <c r="BO344" s="119"/>
      <c r="BP344" s="120"/>
      <c r="BQ344" s="116"/>
      <c r="BR344" s="118" t="str">
        <f t="shared" si="1036"/>
        <v/>
      </c>
      <c r="BS344" s="118"/>
      <c r="BT344" s="118" t="str">
        <f t="shared" si="1037"/>
        <v/>
      </c>
      <c r="BU344" s="118"/>
      <c r="BV344" s="118" t="str">
        <f t="shared" si="1038"/>
        <v/>
      </c>
      <c r="BW344" s="119"/>
      <c r="BX344" s="120"/>
      <c r="BY344" s="121"/>
      <c r="BZ344" s="118">
        <f t="shared" si="1039"/>
        <v>3</v>
      </c>
      <c r="CA344" s="118"/>
      <c r="CB344" s="118">
        <f t="shared" si="1040"/>
        <v>0</v>
      </c>
      <c r="CC344" s="118"/>
      <c r="CD344" s="118">
        <f t="shared" si="1041"/>
        <v>3</v>
      </c>
      <c r="CE344" s="119"/>
      <c r="CF344" s="113"/>
      <c r="CG344" s="113"/>
      <c r="CH344" s="118" t="str">
        <f t="shared" si="1042"/>
        <v/>
      </c>
      <c r="CI344" s="118"/>
      <c r="CJ344" s="118" t="str">
        <f t="shared" si="1043"/>
        <v/>
      </c>
      <c r="CK344" s="118"/>
      <c r="CL344" s="118" t="str">
        <f t="shared" si="1044"/>
        <v/>
      </c>
      <c r="CM344" s="119"/>
      <c r="CN344" s="113"/>
      <c r="DQ344" s="134">
        <f>IF(I344&lt;&gt;"",MAX(J$1:J343)+1,"")</f>
        <v>300</v>
      </c>
    </row>
    <row r="345" spans="1:121" s="113" customFormat="1" ht="34.5" customHeight="1" x14ac:dyDescent="0.25">
      <c r="A345" s="312">
        <v>32</v>
      </c>
      <c r="B345" s="313" t="s">
        <v>84</v>
      </c>
      <c r="C345" s="352" t="str">
        <f t="shared" si="1045"/>
        <v>13 - LA PETITE RESTAURATION DU SITE (si existante)</v>
      </c>
      <c r="D345" s="351" t="s">
        <v>746</v>
      </c>
      <c r="E345" s="313" t="s">
        <v>78</v>
      </c>
      <c r="F345" s="313">
        <f>VLOOKUP(H345,Feuil1!A$1:B$5,2,0)</f>
        <v>0.25</v>
      </c>
      <c r="G345" s="322">
        <f t="shared" si="1046"/>
        <v>3</v>
      </c>
      <c r="H345" s="318" t="s">
        <v>154</v>
      </c>
      <c r="I345" s="324">
        <v>56</v>
      </c>
      <c r="J345" s="663">
        <f>IF(I345&lt;&gt;"",MAX(J$1:J344)+1,"")</f>
        <v>301</v>
      </c>
      <c r="K345" s="183" t="s">
        <v>349</v>
      </c>
      <c r="L345" s="182">
        <v>3</v>
      </c>
      <c r="M345" s="213" t="str">
        <f>IF('RESULTAT GLOBAL'!I$28="NON","Non Mesuré","Très Satisfaisant")</f>
        <v>Très Satisfaisant</v>
      </c>
      <c r="N345" s="668" t="str">
        <f>IF('RESULTAT GLOBAL'!I$28="NON","Absence de petite restauration","")</f>
        <v/>
      </c>
      <c r="O345" s="199" t="str">
        <f t="shared" si="1035"/>
        <v/>
      </c>
      <c r="P345" s="183" t="s">
        <v>350</v>
      </c>
      <c r="Q345" s="447" t="s">
        <v>763</v>
      </c>
      <c r="R345" s="115"/>
      <c r="S345" s="145"/>
      <c r="T345" s="263">
        <f t="shared" si="1062"/>
        <v>3</v>
      </c>
      <c r="U345" s="116">
        <f t="shared" si="1063"/>
        <v>1</v>
      </c>
      <c r="V345" s="116">
        <f t="shared" si="1064"/>
        <v>3</v>
      </c>
      <c r="W345" s="116"/>
      <c r="X345" s="116">
        <f t="shared" si="1065"/>
        <v>0</v>
      </c>
      <c r="Y345" s="116"/>
      <c r="Z345" s="116">
        <f t="shared" si="1066"/>
        <v>3</v>
      </c>
      <c r="AA345" s="116"/>
      <c r="AB345" s="117"/>
      <c r="AC345" s="117"/>
      <c r="AD345" s="118" t="str">
        <f t="shared" si="1047"/>
        <v/>
      </c>
      <c r="AE345" s="118"/>
      <c r="AF345" s="118" t="str">
        <f t="shared" si="1048"/>
        <v/>
      </c>
      <c r="AG345" s="118"/>
      <c r="AH345" s="118" t="str">
        <f t="shared" si="1049"/>
        <v/>
      </c>
      <c r="AI345" s="119"/>
      <c r="AJ345" s="120"/>
      <c r="AK345" s="118"/>
      <c r="AL345" s="118" t="str">
        <f t="shared" si="1050"/>
        <v/>
      </c>
      <c r="AM345" s="118"/>
      <c r="AN345" s="118" t="str">
        <f t="shared" si="1051"/>
        <v/>
      </c>
      <c r="AO345" s="118"/>
      <c r="AP345" s="118" t="str">
        <f t="shared" si="1052"/>
        <v/>
      </c>
      <c r="AQ345" s="119"/>
      <c r="AR345" s="120"/>
      <c r="AS345" s="118"/>
      <c r="AT345" s="118">
        <f t="shared" si="1053"/>
        <v>3</v>
      </c>
      <c r="AU345" s="118"/>
      <c r="AV345" s="118">
        <f t="shared" si="1054"/>
        <v>0</v>
      </c>
      <c r="AW345" s="118"/>
      <c r="AX345" s="118">
        <f t="shared" si="1055"/>
        <v>3</v>
      </c>
      <c r="AY345" s="119"/>
      <c r="AZ345" s="120"/>
      <c r="BA345" s="118"/>
      <c r="BB345" s="118" t="str">
        <f t="shared" si="1056"/>
        <v/>
      </c>
      <c r="BC345" s="118"/>
      <c r="BD345" s="118" t="str">
        <f t="shared" si="1057"/>
        <v/>
      </c>
      <c r="BE345" s="118"/>
      <c r="BF345" s="118" t="str">
        <f t="shared" si="1058"/>
        <v/>
      </c>
      <c r="BG345" s="119"/>
      <c r="BH345" s="120"/>
      <c r="BI345" s="116"/>
      <c r="BJ345" s="118" t="str">
        <f t="shared" si="1059"/>
        <v/>
      </c>
      <c r="BK345" s="118"/>
      <c r="BL345" s="118" t="str">
        <f t="shared" si="1060"/>
        <v/>
      </c>
      <c r="BM345" s="118"/>
      <c r="BN345" s="118" t="str">
        <f t="shared" si="1061"/>
        <v/>
      </c>
      <c r="BO345" s="119"/>
      <c r="BP345" s="120"/>
      <c r="BQ345" s="116"/>
      <c r="BR345" s="118" t="str">
        <f t="shared" si="1036"/>
        <v/>
      </c>
      <c r="BS345" s="118"/>
      <c r="BT345" s="118" t="str">
        <f t="shared" si="1037"/>
        <v/>
      </c>
      <c r="BU345" s="118"/>
      <c r="BV345" s="118" t="str">
        <f t="shared" si="1038"/>
        <v/>
      </c>
      <c r="BW345" s="119"/>
      <c r="BX345" s="120"/>
      <c r="BY345" s="121"/>
      <c r="BZ345" s="118">
        <f t="shared" si="1039"/>
        <v>3</v>
      </c>
      <c r="CA345" s="118"/>
      <c r="CB345" s="118">
        <f t="shared" si="1040"/>
        <v>0</v>
      </c>
      <c r="CC345" s="118"/>
      <c r="CD345" s="118">
        <f t="shared" si="1041"/>
        <v>3</v>
      </c>
      <c r="CE345" s="119"/>
      <c r="CH345" s="118" t="str">
        <f t="shared" si="1042"/>
        <v/>
      </c>
      <c r="CI345" s="118"/>
      <c r="CJ345" s="118" t="str">
        <f t="shared" si="1043"/>
        <v/>
      </c>
      <c r="CK345" s="118"/>
      <c r="CL345" s="118" t="str">
        <f t="shared" si="1044"/>
        <v/>
      </c>
      <c r="CM345" s="119"/>
      <c r="DQ345" s="134">
        <f>IF(I345&lt;&gt;"",MAX(J$1:J344)+1,"")</f>
        <v>301</v>
      </c>
    </row>
    <row r="346" spans="1:121" s="113" customFormat="1" ht="36.75" customHeight="1" x14ac:dyDescent="0.25">
      <c r="A346" s="312">
        <v>31</v>
      </c>
      <c r="B346" s="313" t="s">
        <v>72</v>
      </c>
      <c r="C346" s="352" t="str">
        <f t="shared" si="1045"/>
        <v>13 - LA PETITE RESTAURATION DU SITE (si existante)</v>
      </c>
      <c r="D346" s="351" t="s">
        <v>746</v>
      </c>
      <c r="E346" s="313" t="s">
        <v>78</v>
      </c>
      <c r="F346" s="313">
        <f>VLOOKUP(H346,Feuil1!A$1:B$5,2,0)</f>
        <v>0.25</v>
      </c>
      <c r="G346" s="322">
        <f t="shared" si="1046"/>
        <v>3</v>
      </c>
      <c r="H346" s="318" t="s">
        <v>154</v>
      </c>
      <c r="I346" s="324">
        <v>56</v>
      </c>
      <c r="J346" s="663">
        <f>IF(I346&lt;&gt;"",MAX(J$1:J345)+1,"")</f>
        <v>302</v>
      </c>
      <c r="K346" s="183" t="s">
        <v>504</v>
      </c>
      <c r="L346" s="182">
        <v>3</v>
      </c>
      <c r="M346" s="213" t="str">
        <f>IF('RESULTAT GLOBAL'!I$28="NON","Non Mesuré","Très Satisfaisant")</f>
        <v>Très Satisfaisant</v>
      </c>
      <c r="N346" s="668" t="str">
        <f>IF('RESULTAT GLOBAL'!I$28="NON","Absence de petite restauration","")</f>
        <v/>
      </c>
      <c r="O346" s="199" t="str">
        <f t="shared" si="1035"/>
        <v/>
      </c>
      <c r="P346" s="183" t="s">
        <v>350</v>
      </c>
      <c r="Q346" s="447" t="s">
        <v>763</v>
      </c>
      <c r="R346" s="115"/>
      <c r="S346" s="145"/>
      <c r="T346" s="263">
        <f t="shared" si="1062"/>
        <v>3</v>
      </c>
      <c r="U346" s="116">
        <f t="shared" si="1063"/>
        <v>1</v>
      </c>
      <c r="V346" s="116">
        <f t="shared" si="1064"/>
        <v>3</v>
      </c>
      <c r="W346" s="116"/>
      <c r="X346" s="116">
        <f t="shared" si="1065"/>
        <v>0</v>
      </c>
      <c r="Y346" s="116"/>
      <c r="Z346" s="116">
        <f t="shared" si="1066"/>
        <v>3</v>
      </c>
      <c r="AA346" s="116"/>
      <c r="AB346" s="117"/>
      <c r="AC346" s="117"/>
      <c r="AD346" s="118" t="str">
        <f t="shared" si="1047"/>
        <v/>
      </c>
      <c r="AE346" s="118"/>
      <c r="AF346" s="118" t="str">
        <f t="shared" si="1048"/>
        <v/>
      </c>
      <c r="AG346" s="118"/>
      <c r="AH346" s="118" t="str">
        <f t="shared" si="1049"/>
        <v/>
      </c>
      <c r="AI346" s="119"/>
      <c r="AJ346" s="120"/>
      <c r="AK346" s="118"/>
      <c r="AL346" s="118" t="str">
        <f t="shared" si="1050"/>
        <v/>
      </c>
      <c r="AM346" s="118"/>
      <c r="AN346" s="118" t="str">
        <f t="shared" si="1051"/>
        <v/>
      </c>
      <c r="AO346" s="118"/>
      <c r="AP346" s="118" t="str">
        <f t="shared" si="1052"/>
        <v/>
      </c>
      <c r="AQ346" s="119"/>
      <c r="AR346" s="120"/>
      <c r="AS346" s="118"/>
      <c r="AT346" s="118">
        <f t="shared" si="1053"/>
        <v>3</v>
      </c>
      <c r="AU346" s="118"/>
      <c r="AV346" s="118">
        <f t="shared" si="1054"/>
        <v>0</v>
      </c>
      <c r="AW346" s="118"/>
      <c r="AX346" s="118">
        <f t="shared" si="1055"/>
        <v>3</v>
      </c>
      <c r="AY346" s="119"/>
      <c r="AZ346" s="120"/>
      <c r="BA346" s="118"/>
      <c r="BB346" s="118" t="str">
        <f t="shared" si="1056"/>
        <v/>
      </c>
      <c r="BC346" s="118"/>
      <c r="BD346" s="118" t="str">
        <f t="shared" si="1057"/>
        <v/>
      </c>
      <c r="BE346" s="118"/>
      <c r="BF346" s="118" t="str">
        <f t="shared" si="1058"/>
        <v/>
      </c>
      <c r="BG346" s="119"/>
      <c r="BH346" s="120"/>
      <c r="BI346" s="116"/>
      <c r="BJ346" s="118" t="str">
        <f t="shared" si="1059"/>
        <v/>
      </c>
      <c r="BK346" s="118"/>
      <c r="BL346" s="118" t="str">
        <f t="shared" si="1060"/>
        <v/>
      </c>
      <c r="BM346" s="118"/>
      <c r="BN346" s="118" t="str">
        <f t="shared" si="1061"/>
        <v/>
      </c>
      <c r="BO346" s="119"/>
      <c r="BP346" s="120"/>
      <c r="BQ346" s="116"/>
      <c r="BR346" s="118">
        <f t="shared" si="1036"/>
        <v>3</v>
      </c>
      <c r="BS346" s="118"/>
      <c r="BT346" s="118">
        <f t="shared" si="1037"/>
        <v>0</v>
      </c>
      <c r="BU346" s="118"/>
      <c r="BV346" s="118">
        <f t="shared" si="1038"/>
        <v>3</v>
      </c>
      <c r="BW346" s="119"/>
      <c r="BX346" s="120"/>
      <c r="BY346" s="121"/>
      <c r="BZ346" s="118" t="str">
        <f t="shared" si="1039"/>
        <v/>
      </c>
      <c r="CA346" s="118"/>
      <c r="CB346" s="118" t="str">
        <f t="shared" si="1040"/>
        <v/>
      </c>
      <c r="CC346" s="118"/>
      <c r="CD346" s="118" t="str">
        <f t="shared" si="1041"/>
        <v/>
      </c>
      <c r="CE346" s="119"/>
      <c r="CH346" s="118" t="str">
        <f t="shared" si="1042"/>
        <v/>
      </c>
      <c r="CI346" s="118"/>
      <c r="CJ346" s="118" t="str">
        <f t="shared" si="1043"/>
        <v/>
      </c>
      <c r="CK346" s="118"/>
      <c r="CL346" s="118" t="str">
        <f t="shared" si="1044"/>
        <v/>
      </c>
      <c r="CM346" s="119"/>
      <c r="DQ346" s="134">
        <f>IF(I346&lt;&gt;"",MAX(J$1:J345)+1,"")</f>
        <v>302</v>
      </c>
    </row>
    <row r="347" spans="1:121" s="113" customFormat="1" ht="42.75" customHeight="1" x14ac:dyDescent="0.25">
      <c r="A347" s="312"/>
      <c r="B347" s="313" t="s">
        <v>72</v>
      </c>
      <c r="C347" s="352" t="str">
        <f t="shared" si="1045"/>
        <v>13 - LA PETITE RESTAURATION DU SITE (si existante)</v>
      </c>
      <c r="D347" s="351" t="s">
        <v>746</v>
      </c>
      <c r="E347" s="313" t="s">
        <v>78</v>
      </c>
      <c r="F347" s="313">
        <f>VLOOKUP(H347,Feuil1!A$1:B$5,2,0)</f>
        <v>0.35</v>
      </c>
      <c r="G347" s="322">
        <f t="shared" si="1046"/>
        <v>2</v>
      </c>
      <c r="H347" s="318" t="s">
        <v>121</v>
      </c>
      <c r="I347" s="324">
        <v>57</v>
      </c>
      <c r="J347" s="663">
        <f>IF(I347&lt;&gt;"",MAX(J$1:J346)+1,"")</f>
        <v>303</v>
      </c>
      <c r="K347" s="188" t="s">
        <v>351</v>
      </c>
      <c r="L347" s="182">
        <v>3</v>
      </c>
      <c r="M347" s="213" t="str">
        <f>IF('RESULTAT GLOBAL'!I$28="NON","Non Mesuré","Très Satisfaisant")</f>
        <v>Très Satisfaisant</v>
      </c>
      <c r="N347" s="668" t="str">
        <f>IF('RESULTAT GLOBAL'!I$28="NON","Absence de petite restauration","")</f>
        <v/>
      </c>
      <c r="O347" s="199" t="str">
        <f t="shared" si="1035"/>
        <v/>
      </c>
      <c r="P347" s="188" t="s">
        <v>352</v>
      </c>
      <c r="Q347" s="447" t="s">
        <v>763</v>
      </c>
      <c r="R347" s="115"/>
      <c r="S347" s="145"/>
      <c r="T347" s="263">
        <f t="shared" si="1062"/>
        <v>3</v>
      </c>
      <c r="U347" s="116">
        <f t="shared" si="1063"/>
        <v>1</v>
      </c>
      <c r="V347" s="116">
        <f t="shared" si="1064"/>
        <v>3</v>
      </c>
      <c r="W347" s="116"/>
      <c r="X347" s="116">
        <f t="shared" si="1065"/>
        <v>0</v>
      </c>
      <c r="Y347" s="116"/>
      <c r="Z347" s="116">
        <f t="shared" si="1066"/>
        <v>3</v>
      </c>
      <c r="AA347" s="116"/>
      <c r="AB347" s="117"/>
      <c r="AC347" s="117"/>
      <c r="AD347" s="118" t="str">
        <f t="shared" si="1047"/>
        <v/>
      </c>
      <c r="AE347" s="118"/>
      <c r="AF347" s="118" t="str">
        <f t="shared" si="1048"/>
        <v/>
      </c>
      <c r="AG347" s="118"/>
      <c r="AH347" s="118" t="str">
        <f t="shared" si="1049"/>
        <v/>
      </c>
      <c r="AI347" s="119"/>
      <c r="AJ347" s="120"/>
      <c r="AK347" s="118"/>
      <c r="AL347" s="118">
        <f t="shared" si="1050"/>
        <v>3</v>
      </c>
      <c r="AM347" s="118"/>
      <c r="AN347" s="118">
        <f t="shared" si="1051"/>
        <v>0</v>
      </c>
      <c r="AO347" s="118"/>
      <c r="AP347" s="118">
        <f t="shared" si="1052"/>
        <v>3</v>
      </c>
      <c r="AQ347" s="119"/>
      <c r="AR347" s="120"/>
      <c r="AS347" s="118"/>
      <c r="AT347" s="118" t="str">
        <f t="shared" si="1053"/>
        <v/>
      </c>
      <c r="AU347" s="118"/>
      <c r="AV347" s="118" t="str">
        <f t="shared" si="1054"/>
        <v/>
      </c>
      <c r="AW347" s="118"/>
      <c r="AX347" s="118" t="str">
        <f t="shared" si="1055"/>
        <v/>
      </c>
      <c r="AY347" s="119"/>
      <c r="AZ347" s="120"/>
      <c r="BA347" s="118"/>
      <c r="BB347" s="118" t="str">
        <f t="shared" si="1056"/>
        <v/>
      </c>
      <c r="BC347" s="118"/>
      <c r="BD347" s="118" t="str">
        <f t="shared" si="1057"/>
        <v/>
      </c>
      <c r="BE347" s="118"/>
      <c r="BF347" s="118" t="str">
        <f t="shared" si="1058"/>
        <v/>
      </c>
      <c r="BG347" s="119"/>
      <c r="BH347" s="120"/>
      <c r="BI347" s="116"/>
      <c r="BJ347" s="118" t="str">
        <f t="shared" si="1059"/>
        <v/>
      </c>
      <c r="BK347" s="118"/>
      <c r="BL347" s="118" t="str">
        <f t="shared" si="1060"/>
        <v/>
      </c>
      <c r="BM347" s="118"/>
      <c r="BN347" s="118" t="str">
        <f t="shared" si="1061"/>
        <v/>
      </c>
      <c r="BO347" s="119"/>
      <c r="BP347" s="120"/>
      <c r="BQ347" s="116"/>
      <c r="BR347" s="118" t="str">
        <f t="shared" si="1036"/>
        <v/>
      </c>
      <c r="BS347" s="118"/>
      <c r="BT347" s="118" t="str">
        <f t="shared" si="1037"/>
        <v/>
      </c>
      <c r="BU347" s="118"/>
      <c r="BV347" s="118" t="str">
        <f t="shared" si="1038"/>
        <v/>
      </c>
      <c r="BW347" s="119"/>
      <c r="BX347" s="120"/>
      <c r="BY347" s="121"/>
      <c r="BZ347" s="118" t="str">
        <f t="shared" si="1039"/>
        <v/>
      </c>
      <c r="CA347" s="118"/>
      <c r="CB347" s="118" t="str">
        <f t="shared" si="1040"/>
        <v/>
      </c>
      <c r="CC347" s="118"/>
      <c r="CD347" s="118" t="str">
        <f t="shared" si="1041"/>
        <v/>
      </c>
      <c r="CE347" s="119"/>
      <c r="CH347" s="118" t="str">
        <f t="shared" si="1042"/>
        <v/>
      </c>
      <c r="CI347" s="118"/>
      <c r="CJ347" s="118" t="str">
        <f t="shared" si="1043"/>
        <v/>
      </c>
      <c r="CK347" s="118"/>
      <c r="CL347" s="118" t="str">
        <f t="shared" si="1044"/>
        <v/>
      </c>
      <c r="CM347" s="119"/>
      <c r="DQ347" s="134">
        <f>IF(I347&lt;&gt;"",MAX(J$1:J346)+1,"")</f>
        <v>303</v>
      </c>
    </row>
    <row r="348" spans="1:121" s="113" customFormat="1" ht="43.5" customHeight="1" x14ac:dyDescent="0.25">
      <c r="A348" s="312"/>
      <c r="B348" s="313" t="s">
        <v>72</v>
      </c>
      <c r="C348" s="352" t="str">
        <f t="shared" si="1045"/>
        <v>13 - LA PETITE RESTAURATION DU SITE (si existante)</v>
      </c>
      <c r="D348" s="351" t="s">
        <v>746</v>
      </c>
      <c r="E348" s="313" t="s">
        <v>78</v>
      </c>
      <c r="F348" s="313">
        <f>VLOOKUP(H348,Feuil1!A$1:B$5,2,0)</f>
        <v>0.2</v>
      </c>
      <c r="G348" s="322">
        <f t="shared" si="1046"/>
        <v>5</v>
      </c>
      <c r="H348" s="318" t="s">
        <v>157</v>
      </c>
      <c r="I348" s="333">
        <v>72</v>
      </c>
      <c r="J348" s="663">
        <f>IF(I348&lt;&gt;"",MAX(J$1:J347)+1,"")</f>
        <v>304</v>
      </c>
      <c r="K348" s="188" t="s">
        <v>845</v>
      </c>
      <c r="L348" s="182">
        <v>1</v>
      </c>
      <c r="M348" s="213" t="str">
        <f>IF('RESULTAT GLOBAL'!I$28="NON","Non Mesuré","OUI")</f>
        <v>OUI</v>
      </c>
      <c r="N348" s="668" t="str">
        <f>IF('RESULTAT GLOBAL'!I$28="NON","Absence de petite restauration","")</f>
        <v/>
      </c>
      <c r="O348" s="199" t="str">
        <f t="shared" si="1035"/>
        <v/>
      </c>
      <c r="P348" s="188" t="s">
        <v>354</v>
      </c>
      <c r="Q348" s="447" t="s">
        <v>763</v>
      </c>
      <c r="R348" s="115"/>
      <c r="S348" s="145"/>
      <c r="T348" s="116">
        <f t="shared" ref="T348:T351" si="1067">L348</f>
        <v>1</v>
      </c>
      <c r="U348" s="116">
        <f t="shared" ref="U348:U351" si="1068">IF(M348="OUI",1,IF(M348="NON",0,IF(M348="Non Mesuré","",0)))</f>
        <v>1</v>
      </c>
      <c r="V348" s="116">
        <f t="shared" ref="V348:V351" si="1069">IF(M348&lt;&gt;"Non Mesuré",T348*U348,"")</f>
        <v>1</v>
      </c>
      <c r="W348" s="116"/>
      <c r="X348" s="116">
        <f t="shared" ref="X348:X351" si="1070">IF(M348="Non Mesuré",T348,0)</f>
        <v>0</v>
      </c>
      <c r="Y348" s="116"/>
      <c r="Z348" s="116">
        <f t="shared" ref="Z348:Z351" si="1071">T348-X348</f>
        <v>1</v>
      </c>
      <c r="AA348" s="116"/>
      <c r="AB348" s="117"/>
      <c r="AC348" s="117"/>
      <c r="AD348" s="118" t="str">
        <f t="shared" si="1047"/>
        <v/>
      </c>
      <c r="AE348" s="118"/>
      <c r="AF348" s="118" t="str">
        <f t="shared" si="1048"/>
        <v/>
      </c>
      <c r="AG348" s="118"/>
      <c r="AH348" s="118" t="str">
        <f t="shared" si="1049"/>
        <v/>
      </c>
      <c r="AI348" s="119"/>
      <c r="AJ348" s="120"/>
      <c r="AK348" s="118"/>
      <c r="AL348" s="118" t="str">
        <f t="shared" si="1050"/>
        <v/>
      </c>
      <c r="AM348" s="118"/>
      <c r="AN348" s="118" t="str">
        <f t="shared" si="1051"/>
        <v/>
      </c>
      <c r="AO348" s="118"/>
      <c r="AP348" s="118" t="str">
        <f t="shared" si="1052"/>
        <v/>
      </c>
      <c r="AQ348" s="119"/>
      <c r="AR348" s="120"/>
      <c r="AS348" s="118"/>
      <c r="AT348" s="118" t="str">
        <f t="shared" si="1053"/>
        <v/>
      </c>
      <c r="AU348" s="118"/>
      <c r="AV348" s="118" t="str">
        <f t="shared" si="1054"/>
        <v/>
      </c>
      <c r="AW348" s="118"/>
      <c r="AX348" s="118" t="str">
        <f t="shared" si="1055"/>
        <v/>
      </c>
      <c r="AY348" s="119"/>
      <c r="AZ348" s="120"/>
      <c r="BA348" s="118"/>
      <c r="BB348" s="118" t="str">
        <f t="shared" si="1056"/>
        <v/>
      </c>
      <c r="BC348" s="118"/>
      <c r="BD348" s="118" t="str">
        <f t="shared" si="1057"/>
        <v/>
      </c>
      <c r="BE348" s="118"/>
      <c r="BF348" s="118" t="str">
        <f t="shared" si="1058"/>
        <v/>
      </c>
      <c r="BG348" s="119"/>
      <c r="BH348" s="120"/>
      <c r="BI348" s="116"/>
      <c r="BJ348" s="118">
        <f t="shared" si="1059"/>
        <v>1</v>
      </c>
      <c r="BK348" s="118"/>
      <c r="BL348" s="118">
        <f t="shared" si="1060"/>
        <v>0</v>
      </c>
      <c r="BM348" s="118"/>
      <c r="BN348" s="118">
        <f t="shared" si="1061"/>
        <v>1</v>
      </c>
      <c r="BO348" s="119"/>
      <c r="BP348" s="120"/>
      <c r="BQ348" s="116"/>
      <c r="BR348" s="118" t="str">
        <f t="shared" si="1036"/>
        <v/>
      </c>
      <c r="BS348" s="118"/>
      <c r="BT348" s="118" t="str">
        <f t="shared" si="1037"/>
        <v/>
      </c>
      <c r="BU348" s="118"/>
      <c r="BV348" s="118" t="str">
        <f t="shared" si="1038"/>
        <v/>
      </c>
      <c r="BW348" s="119"/>
      <c r="BX348" s="120"/>
      <c r="BY348" s="121"/>
      <c r="BZ348" s="118" t="str">
        <f t="shared" si="1039"/>
        <v/>
      </c>
      <c r="CA348" s="118"/>
      <c r="CB348" s="118" t="str">
        <f t="shared" si="1040"/>
        <v/>
      </c>
      <c r="CC348" s="118"/>
      <c r="CD348" s="118" t="str">
        <f t="shared" si="1041"/>
        <v/>
      </c>
      <c r="CE348" s="119"/>
      <c r="CH348" s="118" t="str">
        <f t="shared" si="1042"/>
        <v/>
      </c>
      <c r="CI348" s="118"/>
      <c r="CJ348" s="118" t="str">
        <f t="shared" si="1043"/>
        <v/>
      </c>
      <c r="CK348" s="118"/>
      <c r="CL348" s="118" t="str">
        <f t="shared" si="1044"/>
        <v/>
      </c>
      <c r="CM348" s="119"/>
      <c r="DQ348" s="134">
        <f>IF(I348&lt;&gt;"",MAX(J$1:J347)+1,"")</f>
        <v>304</v>
      </c>
    </row>
    <row r="349" spans="1:121" s="113" customFormat="1" ht="43.5" customHeight="1" x14ac:dyDescent="0.25">
      <c r="A349" s="312"/>
      <c r="B349" s="313" t="s">
        <v>72</v>
      </c>
      <c r="C349" s="352" t="str">
        <f t="shared" si="1045"/>
        <v>13 - LA PETITE RESTAURATION DU SITE (si existante)</v>
      </c>
      <c r="D349" s="351" t="s">
        <v>746</v>
      </c>
      <c r="E349" s="313" t="s">
        <v>78</v>
      </c>
      <c r="F349" s="313">
        <f>VLOOKUP(H349,Feuil1!A$1:B$5,2,0)</f>
        <v>0.2</v>
      </c>
      <c r="G349" s="322">
        <f t="shared" ref="G349" si="1072">IF(H349="Information et Communication",1,IF(H349="Savoir-faire Savoir-être",2,IF(H349="Confort et hygiène",3,IF(H349="Qualité de la prestation",5,IF(H349="Développement Durable",4)))))</f>
        <v>5</v>
      </c>
      <c r="H349" s="318" t="s">
        <v>157</v>
      </c>
      <c r="I349" s="333">
        <v>72</v>
      </c>
      <c r="J349" s="663">
        <f>IF(I349&lt;&gt;"",MAX(J$1:J348)+1,"")</f>
        <v>305</v>
      </c>
      <c r="K349" s="188" t="s">
        <v>353</v>
      </c>
      <c r="L349" s="182">
        <v>1</v>
      </c>
      <c r="M349" s="213" t="str">
        <f>IF('RESULTAT GLOBAL'!I$28="NON","Non Mesuré","OUI")</f>
        <v>OUI</v>
      </c>
      <c r="N349" s="668" t="str">
        <f>IF('RESULTAT GLOBAL'!I$28="NON","Absence de petite restauration","")</f>
        <v/>
      </c>
      <c r="O349" s="199" t="str">
        <f t="shared" ref="O349" si="1073">IF(ISERROR(SEARCH("Pas de NM possible",P349)),"","oui")</f>
        <v/>
      </c>
      <c r="P349" s="188" t="s">
        <v>354</v>
      </c>
      <c r="Q349" s="447" t="s">
        <v>763</v>
      </c>
      <c r="R349" s="115"/>
      <c r="S349" s="145"/>
      <c r="T349" s="116">
        <f t="shared" ref="T349" si="1074">L349</f>
        <v>1</v>
      </c>
      <c r="U349" s="116">
        <f t="shared" ref="U349" si="1075">IF(M349="OUI",1,IF(M349="NON",0,IF(M349="Non Mesuré","",0)))</f>
        <v>1</v>
      </c>
      <c r="V349" s="116">
        <f t="shared" ref="V349" si="1076">IF(M349&lt;&gt;"Non Mesuré",T349*U349,"")</f>
        <v>1</v>
      </c>
      <c r="W349" s="116"/>
      <c r="X349" s="116">
        <f t="shared" ref="X349" si="1077">IF(M349="Non Mesuré",T349,0)</f>
        <v>0</v>
      </c>
      <c r="Y349" s="116"/>
      <c r="Z349" s="116">
        <f t="shared" ref="Z349" si="1078">T349-X349</f>
        <v>1</v>
      </c>
      <c r="AA349" s="116"/>
      <c r="AB349" s="117"/>
      <c r="AC349" s="117"/>
      <c r="AD349" s="118" t="str">
        <f t="shared" ref="AD349" si="1079">IF(G349=1,V349,"")</f>
        <v/>
      </c>
      <c r="AE349" s="118"/>
      <c r="AF349" s="118" t="str">
        <f t="shared" ref="AF349" si="1080">IF(G349=1,X349,"")</f>
        <v/>
      </c>
      <c r="AG349" s="118"/>
      <c r="AH349" s="118" t="str">
        <f t="shared" ref="AH349" si="1081">IF(G349=1,Z349,"")</f>
        <v/>
      </c>
      <c r="AI349" s="119"/>
      <c r="AJ349" s="120"/>
      <c r="AK349" s="118"/>
      <c r="AL349" s="118" t="str">
        <f t="shared" ref="AL349" si="1082">IF(G349=2,V349,"")</f>
        <v/>
      </c>
      <c r="AM349" s="118"/>
      <c r="AN349" s="118" t="str">
        <f t="shared" ref="AN349" si="1083">IF(G349=2,X349,"")</f>
        <v/>
      </c>
      <c r="AO349" s="118"/>
      <c r="AP349" s="118" t="str">
        <f t="shared" ref="AP349" si="1084">IF(G349=2,Z349,"")</f>
        <v/>
      </c>
      <c r="AQ349" s="119"/>
      <c r="AR349" s="120"/>
      <c r="AS349" s="118"/>
      <c r="AT349" s="118" t="str">
        <f t="shared" ref="AT349" si="1085">IF(G349=3,V349,"")</f>
        <v/>
      </c>
      <c r="AU349" s="118"/>
      <c r="AV349" s="118" t="str">
        <f t="shared" ref="AV349" si="1086">IF(G349=3,X349,"")</f>
        <v/>
      </c>
      <c r="AW349" s="118"/>
      <c r="AX349" s="118" t="str">
        <f t="shared" ref="AX349" si="1087">IF(G349=3,Z349,"")</f>
        <v/>
      </c>
      <c r="AY349" s="119"/>
      <c r="AZ349" s="120"/>
      <c r="BA349" s="118"/>
      <c r="BB349" s="118" t="str">
        <f t="shared" ref="BB349" si="1088">IF(G349=4,V349,"")</f>
        <v/>
      </c>
      <c r="BC349" s="118"/>
      <c r="BD349" s="118" t="str">
        <f t="shared" ref="BD349" si="1089">IF(G349=4,X349,"")</f>
        <v/>
      </c>
      <c r="BE349" s="118"/>
      <c r="BF349" s="118" t="str">
        <f t="shared" ref="BF349" si="1090">IF(G349=4,Z349,"")</f>
        <v/>
      </c>
      <c r="BG349" s="119"/>
      <c r="BH349" s="120"/>
      <c r="BI349" s="116"/>
      <c r="BJ349" s="118">
        <f t="shared" ref="BJ349" si="1091">IF(G349=5,V349,"")</f>
        <v>1</v>
      </c>
      <c r="BK349" s="118"/>
      <c r="BL349" s="118">
        <f t="shared" ref="BL349" si="1092">IF(G349=5,X349,"")</f>
        <v>0</v>
      </c>
      <c r="BM349" s="118"/>
      <c r="BN349" s="118">
        <f t="shared" ref="BN349" si="1093">IF(G349=5,Z349,"")</f>
        <v>1</v>
      </c>
      <c r="BO349" s="119"/>
      <c r="BP349" s="120"/>
      <c r="BQ349" s="116"/>
      <c r="BR349" s="118" t="str">
        <f t="shared" ref="BR349" si="1094">IF(A349=31,V349,"")</f>
        <v/>
      </c>
      <c r="BS349" s="118"/>
      <c r="BT349" s="118" t="str">
        <f t="shared" ref="BT349" si="1095">IF(A349=31,X349,"")</f>
        <v/>
      </c>
      <c r="BU349" s="118"/>
      <c r="BV349" s="118" t="str">
        <f t="shared" ref="BV349" si="1096">IF(A349=31,Z349,"")</f>
        <v/>
      </c>
      <c r="BW349" s="119"/>
      <c r="BX349" s="120"/>
      <c r="BY349" s="121"/>
      <c r="BZ349" s="118" t="str">
        <f t="shared" ref="BZ349" si="1097">IF(A349=32,V349,"")</f>
        <v/>
      </c>
      <c r="CA349" s="118"/>
      <c r="CB349" s="118" t="str">
        <f t="shared" ref="CB349" si="1098">IF(A349=32,X349,"")</f>
        <v/>
      </c>
      <c r="CC349" s="118"/>
      <c r="CD349" s="118" t="str">
        <f t="shared" ref="CD349" si="1099">IF(A349=32,Z349,"")</f>
        <v/>
      </c>
      <c r="CE349" s="119"/>
      <c r="CH349" s="118" t="str">
        <f t="shared" ref="CH349" si="1100">IF(A349=33,V349,"")</f>
        <v/>
      </c>
      <c r="CI349" s="118"/>
      <c r="CJ349" s="118" t="str">
        <f t="shared" ref="CJ349" si="1101">IF(A349=33,X349,"")</f>
        <v/>
      </c>
      <c r="CK349" s="118"/>
      <c r="CL349" s="118" t="str">
        <f t="shared" ref="CL349" si="1102">IF(A349=33,Z349,"")</f>
        <v/>
      </c>
      <c r="CM349" s="119"/>
      <c r="DQ349" s="134">
        <f>IF(I349&lt;&gt;"",MAX(J$1:J348)+1,"")</f>
        <v>305</v>
      </c>
    </row>
    <row r="350" spans="1:121" s="113" customFormat="1" ht="51" customHeight="1" x14ac:dyDescent="0.25">
      <c r="A350" s="312"/>
      <c r="B350" s="313" t="s">
        <v>72</v>
      </c>
      <c r="C350" s="352" t="str">
        <f t="shared" si="1045"/>
        <v>13 - LA PETITE RESTAURATION DU SITE (si existante)</v>
      </c>
      <c r="D350" s="351" t="s">
        <v>746</v>
      </c>
      <c r="E350" s="313" t="s">
        <v>78</v>
      </c>
      <c r="F350" s="313">
        <v>0.35</v>
      </c>
      <c r="G350" s="322">
        <f t="shared" ref="G350" si="1103">IF(H350="Information et Communication",1,IF(H350="Savoir-faire Savoir-être",2,IF(H350="Confort et hygiène",3,IF(H350="Qualité de la prestation",5,IF(H350="Développement Durable",4)))))</f>
        <v>2</v>
      </c>
      <c r="H350" s="318" t="s">
        <v>121</v>
      </c>
      <c r="I350" s="333">
        <v>200</v>
      </c>
      <c r="J350" s="663">
        <f>IF(I350&lt;&gt;"",MAX(J$1:J349)+1,"")</f>
        <v>306</v>
      </c>
      <c r="K350" s="188" t="s">
        <v>719</v>
      </c>
      <c r="L350" s="182">
        <v>3</v>
      </c>
      <c r="M350" s="297" t="str">
        <f>IF('RESULTAT GLOBAL'!I$28="NON","Non Mesuré","OUI")</f>
        <v>OUI</v>
      </c>
      <c r="N350" s="668" t="str">
        <f>IF('RESULTAT GLOBAL'!I$28="NON","Absence de petite restauration","")</f>
        <v/>
      </c>
      <c r="O350" s="298"/>
      <c r="P350" s="188" t="s">
        <v>667</v>
      </c>
      <c r="Q350" s="447" t="s">
        <v>763</v>
      </c>
      <c r="R350" s="115"/>
      <c r="S350" s="145"/>
      <c r="T350" s="116">
        <f t="shared" si="1067"/>
        <v>3</v>
      </c>
      <c r="U350" s="116">
        <f t="shared" si="1068"/>
        <v>1</v>
      </c>
      <c r="V350" s="116">
        <f t="shared" si="1069"/>
        <v>3</v>
      </c>
      <c r="W350" s="116"/>
      <c r="X350" s="116">
        <f t="shared" si="1070"/>
        <v>0</v>
      </c>
      <c r="Y350" s="116"/>
      <c r="Z350" s="116">
        <f t="shared" si="1071"/>
        <v>3</v>
      </c>
      <c r="AA350" s="116"/>
      <c r="AB350" s="117"/>
      <c r="AC350" s="117"/>
      <c r="AD350" s="118" t="str">
        <f t="shared" si="1047"/>
        <v/>
      </c>
      <c r="AE350" s="118"/>
      <c r="AF350" s="118" t="str">
        <f t="shared" si="1048"/>
        <v/>
      </c>
      <c r="AG350" s="118"/>
      <c r="AH350" s="118" t="str">
        <f t="shared" si="1049"/>
        <v/>
      </c>
      <c r="AI350" s="119"/>
      <c r="AJ350" s="120"/>
      <c r="AK350" s="118"/>
      <c r="AL350" s="118">
        <f t="shared" si="1050"/>
        <v>3</v>
      </c>
      <c r="AM350" s="118"/>
      <c r="AN350" s="118">
        <f t="shared" si="1051"/>
        <v>0</v>
      </c>
      <c r="AO350" s="118"/>
      <c r="AP350" s="118">
        <f t="shared" si="1052"/>
        <v>3</v>
      </c>
      <c r="AQ350" s="119"/>
      <c r="AR350" s="120"/>
      <c r="AS350" s="118"/>
      <c r="AT350" s="118" t="str">
        <f t="shared" si="1053"/>
        <v/>
      </c>
      <c r="AU350" s="118"/>
      <c r="AV350" s="118" t="str">
        <f t="shared" si="1054"/>
        <v/>
      </c>
      <c r="AW350" s="118"/>
      <c r="AX350" s="118" t="str">
        <f t="shared" si="1055"/>
        <v/>
      </c>
      <c r="AY350" s="119"/>
      <c r="AZ350" s="120"/>
      <c r="BA350" s="118"/>
      <c r="BB350" s="118" t="str">
        <f t="shared" si="1056"/>
        <v/>
      </c>
      <c r="BC350" s="118"/>
      <c r="BD350" s="118" t="str">
        <f t="shared" si="1057"/>
        <v/>
      </c>
      <c r="BE350" s="118"/>
      <c r="BF350" s="118" t="str">
        <f t="shared" si="1058"/>
        <v/>
      </c>
      <c r="BG350" s="119"/>
      <c r="BH350" s="120"/>
      <c r="BI350" s="116"/>
      <c r="BJ350" s="118" t="str">
        <f t="shared" si="1059"/>
        <v/>
      </c>
      <c r="BK350" s="118"/>
      <c r="BL350" s="118" t="str">
        <f t="shared" si="1060"/>
        <v/>
      </c>
      <c r="BM350" s="118"/>
      <c r="BN350" s="118" t="str">
        <f t="shared" si="1061"/>
        <v/>
      </c>
      <c r="BO350" s="119"/>
      <c r="BP350" s="120"/>
      <c r="BQ350" s="116"/>
      <c r="BR350" s="118" t="str">
        <f t="shared" si="1036"/>
        <v/>
      </c>
      <c r="BS350" s="118"/>
      <c r="BT350" s="118" t="str">
        <f t="shared" si="1037"/>
        <v/>
      </c>
      <c r="BU350" s="118"/>
      <c r="BV350" s="118" t="str">
        <f t="shared" si="1038"/>
        <v/>
      </c>
      <c r="BW350" s="119"/>
      <c r="BX350" s="120"/>
      <c r="BY350" s="121"/>
      <c r="BZ350" s="118" t="str">
        <f t="shared" si="1039"/>
        <v/>
      </c>
      <c r="CA350" s="118"/>
      <c r="CB350" s="118" t="str">
        <f t="shared" si="1040"/>
        <v/>
      </c>
      <c r="CC350" s="118"/>
      <c r="CD350" s="118" t="str">
        <f t="shared" si="1041"/>
        <v/>
      </c>
      <c r="CE350" s="119"/>
      <c r="CH350" s="118" t="str">
        <f t="shared" si="1042"/>
        <v/>
      </c>
      <c r="CI350" s="118"/>
      <c r="CJ350" s="118" t="str">
        <f t="shared" si="1043"/>
        <v/>
      </c>
      <c r="CK350" s="118"/>
      <c r="CL350" s="118" t="str">
        <f t="shared" si="1044"/>
        <v/>
      </c>
      <c r="CM350" s="119"/>
      <c r="DQ350" s="134"/>
    </row>
    <row r="351" spans="1:121" s="249" customFormat="1" ht="57.75" customHeight="1" x14ac:dyDescent="0.25">
      <c r="A351" s="312"/>
      <c r="B351" s="313" t="s">
        <v>72</v>
      </c>
      <c r="C351" s="352" t="str">
        <f t="shared" si="1045"/>
        <v>13 - LA PETITE RESTAURATION DU SITE (si existante)</v>
      </c>
      <c r="D351" s="351" t="s">
        <v>746</v>
      </c>
      <c r="E351" s="313" t="s">
        <v>78</v>
      </c>
      <c r="F351" s="313">
        <v>0.35</v>
      </c>
      <c r="G351" s="322">
        <f t="shared" si="1046"/>
        <v>2</v>
      </c>
      <c r="H351" s="318" t="s">
        <v>121</v>
      </c>
      <c r="I351" s="324">
        <v>90</v>
      </c>
      <c r="J351" s="663">
        <f>IF(I351&lt;&gt;"",MAX(J$1:J350)+1,"")</f>
        <v>307</v>
      </c>
      <c r="K351" s="189" t="s">
        <v>720</v>
      </c>
      <c r="L351" s="184">
        <v>3</v>
      </c>
      <c r="M351" s="292" t="str">
        <f>IF('RESULTAT GLOBAL'!I$28="NON","Non Mesuré","OUI")</f>
        <v>OUI</v>
      </c>
      <c r="N351" s="670" t="str">
        <f>IF('RESULTAT GLOBAL'!I$28="NON","Absence de petite restauration","")</f>
        <v/>
      </c>
      <c r="O351" s="293" t="str">
        <f t="shared" si="1035"/>
        <v/>
      </c>
      <c r="P351" s="189" t="s">
        <v>805</v>
      </c>
      <c r="Q351" s="448" t="s">
        <v>763</v>
      </c>
      <c r="R351" s="252"/>
      <c r="S351" s="261"/>
      <c r="T351" s="116">
        <f t="shared" si="1067"/>
        <v>3</v>
      </c>
      <c r="U351" s="116">
        <f t="shared" si="1068"/>
        <v>1</v>
      </c>
      <c r="V351" s="116">
        <f t="shared" si="1069"/>
        <v>3</v>
      </c>
      <c r="W351" s="116"/>
      <c r="X351" s="116">
        <f t="shared" si="1070"/>
        <v>0</v>
      </c>
      <c r="Y351" s="116"/>
      <c r="Z351" s="116">
        <f t="shared" si="1071"/>
        <v>3</v>
      </c>
      <c r="AA351" s="116"/>
      <c r="AB351" s="117"/>
      <c r="AC351" s="117"/>
      <c r="AD351" s="118" t="str">
        <f t="shared" si="1047"/>
        <v/>
      </c>
      <c r="AE351" s="118"/>
      <c r="AF351" s="118" t="str">
        <f t="shared" si="1048"/>
        <v/>
      </c>
      <c r="AG351" s="118"/>
      <c r="AH351" s="118" t="str">
        <f t="shared" si="1049"/>
        <v/>
      </c>
      <c r="AI351" s="119"/>
      <c r="AJ351" s="120"/>
      <c r="AK351" s="118"/>
      <c r="AL351" s="118">
        <f t="shared" si="1050"/>
        <v>3</v>
      </c>
      <c r="AM351" s="118"/>
      <c r="AN351" s="118">
        <f t="shared" si="1051"/>
        <v>0</v>
      </c>
      <c r="AO351" s="118"/>
      <c r="AP351" s="118">
        <f t="shared" si="1052"/>
        <v>3</v>
      </c>
      <c r="AQ351" s="119"/>
      <c r="AR351" s="120"/>
      <c r="AS351" s="118"/>
      <c r="AT351" s="118" t="str">
        <f t="shared" si="1053"/>
        <v/>
      </c>
      <c r="AU351" s="118"/>
      <c r="AV351" s="118" t="str">
        <f t="shared" si="1054"/>
        <v/>
      </c>
      <c r="AW351" s="118"/>
      <c r="AX351" s="118" t="str">
        <f t="shared" si="1055"/>
        <v/>
      </c>
      <c r="AY351" s="119"/>
      <c r="AZ351" s="120"/>
      <c r="BA351" s="118"/>
      <c r="BB351" s="118" t="str">
        <f t="shared" si="1056"/>
        <v/>
      </c>
      <c r="BC351" s="118"/>
      <c r="BD351" s="118" t="str">
        <f t="shared" si="1057"/>
        <v/>
      </c>
      <c r="BE351" s="118"/>
      <c r="BF351" s="118" t="str">
        <f t="shared" si="1058"/>
        <v/>
      </c>
      <c r="BG351" s="119"/>
      <c r="BH351" s="120"/>
      <c r="BI351" s="116"/>
      <c r="BJ351" s="118" t="str">
        <f t="shared" si="1059"/>
        <v/>
      </c>
      <c r="BK351" s="118"/>
      <c r="BL351" s="118" t="str">
        <f t="shared" si="1060"/>
        <v/>
      </c>
      <c r="BM351" s="118"/>
      <c r="BN351" s="118" t="str">
        <f t="shared" si="1061"/>
        <v/>
      </c>
      <c r="BO351" s="119"/>
      <c r="BP351" s="120"/>
      <c r="BQ351" s="116"/>
      <c r="BR351" s="118" t="str">
        <f t="shared" si="1036"/>
        <v/>
      </c>
      <c r="BS351" s="118"/>
      <c r="BT351" s="118" t="str">
        <f t="shared" si="1037"/>
        <v/>
      </c>
      <c r="BU351" s="118"/>
      <c r="BV351" s="118" t="str">
        <f t="shared" si="1038"/>
        <v/>
      </c>
      <c r="BW351" s="119"/>
      <c r="BX351" s="120"/>
      <c r="BY351" s="121"/>
      <c r="BZ351" s="118" t="str">
        <f t="shared" si="1039"/>
        <v/>
      </c>
      <c r="CA351" s="118"/>
      <c r="CB351" s="118" t="str">
        <f t="shared" si="1040"/>
        <v/>
      </c>
      <c r="CC351" s="118"/>
      <c r="CD351" s="118" t="str">
        <f t="shared" si="1041"/>
        <v/>
      </c>
      <c r="CE351" s="119"/>
      <c r="CF351" s="113"/>
      <c r="CG351" s="113"/>
      <c r="CH351" s="118" t="str">
        <f t="shared" si="1042"/>
        <v/>
      </c>
      <c r="CI351" s="118"/>
      <c r="CJ351" s="118" t="str">
        <f t="shared" si="1043"/>
        <v/>
      </c>
      <c r="CK351" s="118"/>
      <c r="CL351" s="118" t="str">
        <f t="shared" si="1044"/>
        <v/>
      </c>
      <c r="CM351" s="119"/>
      <c r="CN351" s="113"/>
      <c r="DQ351" s="259">
        <f>IF(I351&lt;&gt;"",MAX(J$1:J317)+1,"")</f>
        <v>277</v>
      </c>
    </row>
    <row r="352" spans="1:121" s="299" customFormat="1" ht="62.25" customHeight="1" x14ac:dyDescent="0.2">
      <c r="A352" s="312"/>
      <c r="B352" s="313"/>
      <c r="C352" s="352" t="str">
        <f>$K$352</f>
        <v>14 - LA RESTAURATION TRADITIONNELLE DU SITE (si existante)</v>
      </c>
      <c r="D352" s="351" t="s">
        <v>341</v>
      </c>
      <c r="E352" s="313" t="s">
        <v>78</v>
      </c>
      <c r="F352" s="313" t="e">
        <f>VLOOKUP(H352,Feuil1!A$1:B$5,2,0)</f>
        <v>#N/A</v>
      </c>
      <c r="G352" s="322"/>
      <c r="H352" s="318"/>
      <c r="I352" s="324"/>
      <c r="J352" s="663" t="str">
        <f>IF(I352&lt;&gt;"",MAX(J$1:J351)+1,"")</f>
        <v/>
      </c>
      <c r="K352" s="484" t="s">
        <v>684</v>
      </c>
      <c r="L352" s="485" t="s">
        <v>44</v>
      </c>
      <c r="M352" s="486" t="s">
        <v>45</v>
      </c>
      <c r="N352" s="726" t="s">
        <v>46</v>
      </c>
      <c r="O352" s="301" t="str">
        <f t="shared" si="1035"/>
        <v/>
      </c>
      <c r="P352" s="487" t="s">
        <v>671</v>
      </c>
      <c r="Q352" s="488" t="s">
        <v>488</v>
      </c>
      <c r="R352" s="302"/>
      <c r="S352" s="303"/>
      <c r="T352" s="304"/>
      <c r="U352" s="305"/>
      <c r="V352" s="305"/>
      <c r="W352" s="305">
        <f>SUM(V341:V351)</f>
        <v>27</v>
      </c>
      <c r="X352" s="305"/>
      <c r="Y352" s="305">
        <f>SUM(X341:X351)</f>
        <v>0</v>
      </c>
      <c r="Z352" s="305"/>
      <c r="AA352" s="305">
        <f>SUM(Z341:Z351)</f>
        <v>27</v>
      </c>
      <c r="AB352" s="306">
        <f>W352/AA352</f>
        <v>1</v>
      </c>
      <c r="AC352" s="306"/>
      <c r="AD352" s="307"/>
      <c r="AE352" s="307"/>
      <c r="AF352" s="307"/>
      <c r="AG352" s="307"/>
      <c r="AH352" s="307"/>
      <c r="AI352" s="308"/>
      <c r="AJ352" s="309"/>
      <c r="AK352" s="307"/>
      <c r="AL352" s="307"/>
      <c r="AM352" s="307"/>
      <c r="AN352" s="307"/>
      <c r="AO352" s="307"/>
      <c r="AP352" s="307"/>
      <c r="AQ352" s="308"/>
      <c r="AR352" s="309"/>
      <c r="AS352" s="307"/>
      <c r="AT352" s="307"/>
      <c r="AU352" s="307"/>
      <c r="AV352" s="307"/>
      <c r="AW352" s="307"/>
      <c r="AX352" s="307"/>
      <c r="AY352" s="308"/>
      <c r="AZ352" s="309"/>
      <c r="BA352" s="307"/>
      <c r="BB352" s="307"/>
      <c r="BC352" s="307"/>
      <c r="BD352" s="307"/>
      <c r="BE352" s="307"/>
      <c r="BF352" s="307"/>
      <c r="BG352" s="308"/>
      <c r="BH352" s="309"/>
      <c r="BI352" s="305"/>
      <c r="BJ352" s="307"/>
      <c r="BK352" s="307"/>
      <c r="BL352" s="307"/>
      <c r="BM352" s="307"/>
      <c r="BN352" s="307"/>
      <c r="BO352" s="308"/>
      <c r="BP352" s="309"/>
      <c r="BQ352" s="305"/>
      <c r="BR352" s="307" t="str">
        <f t="shared" si="1036"/>
        <v/>
      </c>
      <c r="BS352" s="307"/>
      <c r="BT352" s="307" t="str">
        <f t="shared" si="1037"/>
        <v/>
      </c>
      <c r="BU352" s="307"/>
      <c r="BV352" s="307" t="str">
        <f t="shared" si="1038"/>
        <v/>
      </c>
      <c r="BW352" s="308"/>
      <c r="BX352" s="309"/>
      <c r="BY352" s="310"/>
      <c r="BZ352" s="307" t="str">
        <f t="shared" si="1039"/>
        <v/>
      </c>
      <c r="CA352" s="307"/>
      <c r="CB352" s="307" t="str">
        <f t="shared" si="1040"/>
        <v/>
      </c>
      <c r="CC352" s="307"/>
      <c r="CD352" s="307" t="str">
        <f t="shared" si="1041"/>
        <v/>
      </c>
      <c r="CE352" s="308"/>
      <c r="CH352" s="307" t="str">
        <f t="shared" si="1042"/>
        <v/>
      </c>
      <c r="CI352" s="307"/>
      <c r="CJ352" s="307" t="str">
        <f t="shared" si="1043"/>
        <v/>
      </c>
      <c r="CK352" s="307"/>
      <c r="CL352" s="307" t="str">
        <f t="shared" si="1044"/>
        <v/>
      </c>
      <c r="CM352" s="308"/>
      <c r="DQ352" s="300" t="str">
        <f>IF(I352&lt;&gt;"",MAX(J$1:J348)+1,"")</f>
        <v/>
      </c>
    </row>
    <row r="353" spans="1:121" s="132" customFormat="1" ht="18" customHeight="1" x14ac:dyDescent="0.25">
      <c r="A353" s="312"/>
      <c r="B353" s="313"/>
      <c r="C353" s="352"/>
      <c r="D353" s="351"/>
      <c r="E353" s="313"/>
      <c r="F353" s="313"/>
      <c r="G353" s="322"/>
      <c r="H353" s="318"/>
      <c r="I353" s="350"/>
      <c r="J353" s="663" t="str">
        <f>IF(I353&lt;&gt;"",MAX(J$1:J352)+1,"")</f>
        <v/>
      </c>
      <c r="K353" s="143"/>
      <c r="L353" s="204"/>
      <c r="M353" s="295"/>
      <c r="N353" s="641"/>
      <c r="O353" s="296" t="str">
        <f t="shared" si="1035"/>
        <v/>
      </c>
      <c r="P353" s="150"/>
      <c r="Q353" s="453"/>
      <c r="R353" s="115"/>
      <c r="S353" s="112"/>
      <c r="T353" s="263"/>
      <c r="U353" s="116"/>
      <c r="V353" s="116"/>
      <c r="W353" s="116"/>
      <c r="X353" s="116"/>
      <c r="Y353" s="116"/>
      <c r="Z353" s="116"/>
      <c r="AA353" s="116"/>
      <c r="AB353" s="117"/>
      <c r="AC353" s="117"/>
      <c r="AD353" s="118"/>
      <c r="AE353" s="118"/>
      <c r="AF353" s="118"/>
      <c r="AG353" s="118"/>
      <c r="AH353" s="118"/>
      <c r="AI353" s="119"/>
      <c r="AJ353" s="120"/>
      <c r="AK353" s="118"/>
      <c r="AL353" s="118"/>
      <c r="AM353" s="118"/>
      <c r="AN353" s="118"/>
      <c r="AO353" s="118"/>
      <c r="AP353" s="118"/>
      <c r="AQ353" s="119"/>
      <c r="AR353" s="120"/>
      <c r="AS353" s="118"/>
      <c r="AT353" s="118"/>
      <c r="AU353" s="118"/>
      <c r="AV353" s="118"/>
      <c r="AW353" s="118"/>
      <c r="AX353" s="118"/>
      <c r="AY353" s="119"/>
      <c r="AZ353" s="120"/>
      <c r="BA353" s="118"/>
      <c r="BB353" s="118"/>
      <c r="BC353" s="118"/>
      <c r="BD353" s="118"/>
      <c r="BE353" s="118"/>
      <c r="BF353" s="118"/>
      <c r="BG353" s="119"/>
      <c r="BH353" s="120"/>
      <c r="BI353" s="116"/>
      <c r="BJ353" s="118"/>
      <c r="BK353" s="118"/>
      <c r="BL353" s="118"/>
      <c r="BM353" s="118"/>
      <c r="BN353" s="118"/>
      <c r="BO353" s="119"/>
      <c r="BP353" s="120"/>
      <c r="BQ353" s="116"/>
      <c r="BR353" s="118"/>
      <c r="BS353" s="118"/>
      <c r="BT353" s="118"/>
      <c r="BU353" s="118"/>
      <c r="BV353" s="118"/>
      <c r="BW353" s="119"/>
      <c r="BX353" s="120"/>
      <c r="BY353" s="121"/>
      <c r="BZ353" s="118"/>
      <c r="CA353" s="118"/>
      <c r="CB353" s="118"/>
      <c r="CC353" s="118"/>
      <c r="CD353" s="118"/>
      <c r="CE353" s="119"/>
      <c r="CF353" s="113"/>
      <c r="CG353" s="113"/>
      <c r="CH353" s="118"/>
      <c r="CI353" s="118"/>
      <c r="CJ353" s="118"/>
      <c r="CK353" s="118"/>
      <c r="CL353" s="118"/>
      <c r="CM353" s="119"/>
      <c r="CN353" s="113"/>
      <c r="CO353" s="113"/>
      <c r="CP353" s="113"/>
      <c r="DQ353" s="124" t="str">
        <f>IF(I353&lt;&gt;"",MAX(J$1:J352)+1,"")</f>
        <v/>
      </c>
    </row>
    <row r="354" spans="1:121" s="113" customFormat="1" ht="96.75" customHeight="1" x14ac:dyDescent="0.25">
      <c r="A354" s="312"/>
      <c r="B354" s="313" t="s">
        <v>72</v>
      </c>
      <c r="C354" s="352" t="str">
        <f t="shared" ref="C354:C396" si="1104">$K$352</f>
        <v>14 - LA RESTAURATION TRADITIONNELLE DU SITE (si existante)</v>
      </c>
      <c r="D354" s="351" t="s">
        <v>747</v>
      </c>
      <c r="E354" s="313" t="s">
        <v>78</v>
      </c>
      <c r="F354" s="313">
        <f>VLOOKUP(H354,Feuil1!A$1:B$5,2,0)</f>
        <v>0.35</v>
      </c>
      <c r="G354" s="322">
        <f t="shared" si="1046"/>
        <v>2</v>
      </c>
      <c r="H354" s="323" t="s">
        <v>121</v>
      </c>
      <c r="I354" s="333">
        <v>66</v>
      </c>
      <c r="J354" s="663">
        <f>IF(I354&lt;&gt;"",MAX(J$1:J353)+1,"")</f>
        <v>308</v>
      </c>
      <c r="K354" s="401" t="s">
        <v>356</v>
      </c>
      <c r="L354" s="439">
        <v>9</v>
      </c>
      <c r="M354" s="437" t="str">
        <f>IF('RESULTAT GLOBAL'!I$30="NON","Non Mesuré","Très Satisfaisant")</f>
        <v>Très Satisfaisant</v>
      </c>
      <c r="N354" s="679" t="str">
        <f>IF('RESULTAT GLOBAL'!I$30="NON","Absence de restauration traditionnelle","")</f>
        <v/>
      </c>
      <c r="O354" s="438" t="str">
        <f t="shared" si="1035"/>
        <v/>
      </c>
      <c r="P354" s="433" t="s">
        <v>357</v>
      </c>
      <c r="Q354" s="446" t="s">
        <v>763</v>
      </c>
      <c r="R354" s="115"/>
      <c r="S354" s="145"/>
      <c r="T354" s="263">
        <f t="shared" ref="T354:T355" si="1105">L354</f>
        <v>9</v>
      </c>
      <c r="U354" s="116">
        <f t="shared" ref="U354:U355" si="1106">IF(M354="Très Satisfaisant",1,IF(M354="Satisfaisant",0.75,IF(M354="Insatisfaisant",0.25,IF(M354="Très Insatisfaisant",0,IF(M354="Non Mesuré","",0)))))</f>
        <v>1</v>
      </c>
      <c r="V354" s="116">
        <f t="shared" ref="V354:V355" si="1107">IF(M354&lt;&gt;"Non Mesuré",T354*U354,"")</f>
        <v>9</v>
      </c>
      <c r="W354" s="116"/>
      <c r="X354" s="116">
        <f t="shared" ref="X354:X355" si="1108">IF(M354="Non Mesuré",T354,0)</f>
        <v>0</v>
      </c>
      <c r="Y354" s="116"/>
      <c r="Z354" s="116">
        <f t="shared" ref="Z354:Z355" si="1109">T354-X354</f>
        <v>9</v>
      </c>
      <c r="AA354" s="116"/>
      <c r="AB354" s="117"/>
      <c r="AC354" s="117"/>
      <c r="AD354" s="118" t="str">
        <f>IF(G354=1,V354,"")</f>
        <v/>
      </c>
      <c r="AE354" s="118"/>
      <c r="AF354" s="118" t="str">
        <f>IF(G354=1,X354,"")</f>
        <v/>
      </c>
      <c r="AG354" s="118"/>
      <c r="AH354" s="118" t="str">
        <f>IF(G354=1,Z354,"")</f>
        <v/>
      </c>
      <c r="AI354" s="119"/>
      <c r="AJ354" s="120"/>
      <c r="AK354" s="118"/>
      <c r="AL354" s="118">
        <f>IF(G354=2,V354,"")</f>
        <v>9</v>
      </c>
      <c r="AM354" s="118"/>
      <c r="AN354" s="118">
        <f>IF(G354=2,X354,"")</f>
        <v>0</v>
      </c>
      <c r="AO354" s="118"/>
      <c r="AP354" s="118">
        <f>IF(G354=2,Z354,"")</f>
        <v>9</v>
      </c>
      <c r="AQ354" s="119"/>
      <c r="AR354" s="120"/>
      <c r="AS354" s="118"/>
      <c r="AT354" s="118" t="str">
        <f>IF(G354=3,V354,"")</f>
        <v/>
      </c>
      <c r="AU354" s="118"/>
      <c r="AV354" s="118" t="str">
        <f>IF(G354=3,X354,"")</f>
        <v/>
      </c>
      <c r="AW354" s="118"/>
      <c r="AX354" s="118" t="str">
        <f>IF(G354=3,Z354,"")</f>
        <v/>
      </c>
      <c r="AY354" s="119"/>
      <c r="AZ354" s="120"/>
      <c r="BA354" s="118"/>
      <c r="BB354" s="118" t="str">
        <f>IF(G354=4,V354,"")</f>
        <v/>
      </c>
      <c r="BC354" s="118"/>
      <c r="BD354" s="118" t="str">
        <f>IF(G354=4,X354,"")</f>
        <v/>
      </c>
      <c r="BE354" s="118"/>
      <c r="BF354" s="118" t="str">
        <f>IF(G354=4,Z354,"")</f>
        <v/>
      </c>
      <c r="BG354" s="119"/>
      <c r="BH354" s="120"/>
      <c r="BI354" s="116"/>
      <c r="BJ354" s="118" t="str">
        <f>IF(G354=5,V354,"")</f>
        <v/>
      </c>
      <c r="BK354" s="118"/>
      <c r="BL354" s="118" t="str">
        <f>IF(G354=5,X354,"")</f>
        <v/>
      </c>
      <c r="BM354" s="118"/>
      <c r="BN354" s="118" t="str">
        <f>IF(G354=5,Z354,"")</f>
        <v/>
      </c>
      <c r="BO354" s="119"/>
      <c r="BP354" s="120"/>
      <c r="BQ354" s="116"/>
      <c r="BR354" s="118" t="str">
        <f t="shared" ref="BR354:BR386" si="1110">IF(A354=31,V354,"")</f>
        <v/>
      </c>
      <c r="BS354" s="118"/>
      <c r="BT354" s="118" t="str">
        <f t="shared" ref="BT354:BT386" si="1111">IF(A354=31,X354,"")</f>
        <v/>
      </c>
      <c r="BU354" s="118"/>
      <c r="BV354" s="118" t="str">
        <f t="shared" ref="BV354:BV386" si="1112">IF(A354=31,Z354,"")</f>
        <v/>
      </c>
      <c r="BW354" s="119"/>
      <c r="BX354" s="120"/>
      <c r="BY354" s="121"/>
      <c r="BZ354" s="118" t="str">
        <f t="shared" ref="BZ354:BZ386" si="1113">IF(A354=32,V354,"")</f>
        <v/>
      </c>
      <c r="CA354" s="118"/>
      <c r="CB354" s="118" t="str">
        <f t="shared" ref="CB354:CB386" si="1114">IF(A354=32,X354,"")</f>
        <v/>
      </c>
      <c r="CC354" s="118"/>
      <c r="CD354" s="118" t="str">
        <f t="shared" ref="CD354:CD386" si="1115">IF(A354=32,Z354,"")</f>
        <v/>
      </c>
      <c r="CE354" s="119"/>
      <c r="CH354" s="118" t="str">
        <f t="shared" ref="CH354:CH386" si="1116">IF(A354=33,V354,"")</f>
        <v/>
      </c>
      <c r="CI354" s="118"/>
      <c r="CJ354" s="118" t="str">
        <f t="shared" ref="CJ354:CJ386" si="1117">IF(A354=33,X354,"")</f>
        <v/>
      </c>
      <c r="CK354" s="118"/>
      <c r="CL354" s="118" t="str">
        <f t="shared" ref="CL354:CL386" si="1118">IF(A354=33,Z354,"")</f>
        <v/>
      </c>
      <c r="CM354" s="119"/>
      <c r="DQ354" s="134">
        <f>IF(I354&lt;&gt;"",MAX(J$1:J353)+1,"")</f>
        <v>308</v>
      </c>
    </row>
    <row r="355" spans="1:121" s="113" customFormat="1" ht="103.5" customHeight="1" x14ac:dyDescent="0.25">
      <c r="A355" s="312"/>
      <c r="B355" s="313" t="s">
        <v>72</v>
      </c>
      <c r="C355" s="352" t="str">
        <f t="shared" si="1104"/>
        <v>14 - LA RESTAURATION TRADITIONNELLE DU SITE (si existante)</v>
      </c>
      <c r="D355" s="351" t="s">
        <v>747</v>
      </c>
      <c r="E355" s="313" t="s">
        <v>78</v>
      </c>
      <c r="F355" s="313">
        <f>VLOOKUP(H355,Feuil1!A$1:B$5,2,0)</f>
        <v>0.35</v>
      </c>
      <c r="G355" s="322">
        <f t="shared" si="1046"/>
        <v>2</v>
      </c>
      <c r="H355" s="318" t="s">
        <v>121</v>
      </c>
      <c r="I355" s="333">
        <v>70</v>
      </c>
      <c r="J355" s="663">
        <f>IF(I355&lt;&gt;"",MAX(J$1:J354)+1,"")</f>
        <v>309</v>
      </c>
      <c r="K355" s="193" t="s">
        <v>358</v>
      </c>
      <c r="L355" s="186">
        <v>3</v>
      </c>
      <c r="M355" s="297" t="str">
        <f>IF('RESULTAT GLOBAL'!I$30="NON","Non Mesuré","Très Satisfaisant")</f>
        <v>Très Satisfaisant</v>
      </c>
      <c r="N355" s="668" t="str">
        <f>IF('RESULTAT GLOBAL'!I$30="NON","Absence de restauration traditionnelle","")</f>
        <v/>
      </c>
      <c r="O355" s="298" t="str">
        <f t="shared" si="1035"/>
        <v/>
      </c>
      <c r="P355" s="193" t="s">
        <v>555</v>
      </c>
      <c r="Q355" s="447" t="s">
        <v>763</v>
      </c>
      <c r="R355" s="115"/>
      <c r="S355" s="145"/>
      <c r="T355" s="263">
        <f t="shared" si="1105"/>
        <v>3</v>
      </c>
      <c r="U355" s="116">
        <f t="shared" si="1106"/>
        <v>1</v>
      </c>
      <c r="V355" s="116">
        <f t="shared" si="1107"/>
        <v>3</v>
      </c>
      <c r="W355" s="116"/>
      <c r="X355" s="116">
        <f t="shared" si="1108"/>
        <v>0</v>
      </c>
      <c r="Y355" s="116"/>
      <c r="Z355" s="116">
        <f t="shared" si="1109"/>
        <v>3</v>
      </c>
      <c r="AA355" s="116"/>
      <c r="AB355" s="117"/>
      <c r="AC355" s="117"/>
      <c r="AD355" s="118" t="str">
        <f>IF(G355=1,V355,"")</f>
        <v/>
      </c>
      <c r="AE355" s="118"/>
      <c r="AF355" s="118" t="str">
        <f>IF(G355=1,X355,"")</f>
        <v/>
      </c>
      <c r="AG355" s="118"/>
      <c r="AH355" s="118" t="str">
        <f>IF(G355=1,Z355,"")</f>
        <v/>
      </c>
      <c r="AI355" s="119"/>
      <c r="AJ355" s="120"/>
      <c r="AK355" s="118"/>
      <c r="AL355" s="118">
        <f>IF(G355=2,V355,"")</f>
        <v>3</v>
      </c>
      <c r="AM355" s="118"/>
      <c r="AN355" s="118">
        <f>IF(G355=2,X355,"")</f>
        <v>0</v>
      </c>
      <c r="AO355" s="118"/>
      <c r="AP355" s="118">
        <f>IF(G355=2,Z355,"")</f>
        <v>3</v>
      </c>
      <c r="AQ355" s="119"/>
      <c r="AR355" s="120"/>
      <c r="AS355" s="118"/>
      <c r="AT355" s="118" t="str">
        <f>IF(G355=3,V355,"")</f>
        <v/>
      </c>
      <c r="AU355" s="118"/>
      <c r="AV355" s="118" t="str">
        <f>IF(G355=3,X355,"")</f>
        <v/>
      </c>
      <c r="AW355" s="118"/>
      <c r="AX355" s="118" t="str">
        <f>IF(G355=3,Z355,"")</f>
        <v/>
      </c>
      <c r="AY355" s="119"/>
      <c r="AZ355" s="120"/>
      <c r="BA355" s="118"/>
      <c r="BB355" s="118" t="str">
        <f>IF(G355=4,V355,"")</f>
        <v/>
      </c>
      <c r="BC355" s="118"/>
      <c r="BD355" s="118" t="str">
        <f>IF(G355=4,X355,"")</f>
        <v/>
      </c>
      <c r="BE355" s="118"/>
      <c r="BF355" s="118" t="str">
        <f>IF(G355=4,Z355,"")</f>
        <v/>
      </c>
      <c r="BG355" s="119"/>
      <c r="BH355" s="120"/>
      <c r="BI355" s="116"/>
      <c r="BJ355" s="118" t="str">
        <f>IF(G355=5,V355,"")</f>
        <v/>
      </c>
      <c r="BK355" s="118"/>
      <c r="BL355" s="118" t="str">
        <f>IF(G355=5,X355,"")</f>
        <v/>
      </c>
      <c r="BM355" s="118"/>
      <c r="BN355" s="118" t="str">
        <f>IF(G355=5,Z355,"")</f>
        <v/>
      </c>
      <c r="BO355" s="119"/>
      <c r="BP355" s="120"/>
      <c r="BQ355" s="116"/>
      <c r="BR355" s="118" t="str">
        <f t="shared" si="1110"/>
        <v/>
      </c>
      <c r="BS355" s="118"/>
      <c r="BT355" s="118" t="str">
        <f t="shared" si="1111"/>
        <v/>
      </c>
      <c r="BU355" s="118"/>
      <c r="BV355" s="118" t="str">
        <f t="shared" si="1112"/>
        <v/>
      </c>
      <c r="BW355" s="119"/>
      <c r="BX355" s="120"/>
      <c r="BY355" s="121"/>
      <c r="BZ355" s="118" t="str">
        <f t="shared" si="1113"/>
        <v/>
      </c>
      <c r="CA355" s="118"/>
      <c r="CB355" s="118" t="str">
        <f t="shared" si="1114"/>
        <v/>
      </c>
      <c r="CC355" s="118"/>
      <c r="CD355" s="118" t="str">
        <f t="shared" si="1115"/>
        <v/>
      </c>
      <c r="CE355" s="119"/>
      <c r="CH355" s="118" t="str">
        <f t="shared" si="1116"/>
        <v/>
      </c>
      <c r="CI355" s="118"/>
      <c r="CJ355" s="118" t="str">
        <f t="shared" si="1117"/>
        <v/>
      </c>
      <c r="CK355" s="118"/>
      <c r="CL355" s="118" t="str">
        <f t="shared" si="1118"/>
        <v/>
      </c>
      <c r="CM355" s="119"/>
      <c r="DQ355" s="134">
        <f>IF(I355&lt;&gt;"",MAX(J$1:J354)+1,"")</f>
        <v>309</v>
      </c>
    </row>
    <row r="356" spans="1:121" s="113" customFormat="1" ht="57" customHeight="1" x14ac:dyDescent="0.25">
      <c r="A356" s="312"/>
      <c r="B356" s="313" t="s">
        <v>72</v>
      </c>
      <c r="C356" s="352" t="str">
        <f t="shared" si="1104"/>
        <v>14 - LA RESTAURATION TRADITIONNELLE DU SITE (si existante)</v>
      </c>
      <c r="D356" s="351" t="s">
        <v>747</v>
      </c>
      <c r="E356" s="313" t="s">
        <v>78</v>
      </c>
      <c r="F356" s="313">
        <f>VLOOKUP(H356,Feuil1!A$1:B$5,2,0)</f>
        <v>0.35</v>
      </c>
      <c r="G356" s="322">
        <f t="shared" si="1046"/>
        <v>2</v>
      </c>
      <c r="H356" s="318" t="s">
        <v>121</v>
      </c>
      <c r="I356" s="333">
        <v>200</v>
      </c>
      <c r="J356" s="663">
        <f>IF(I356&lt;&gt;"",MAX(J$1:J355)+1,"")</f>
        <v>310</v>
      </c>
      <c r="K356" s="188" t="s">
        <v>525</v>
      </c>
      <c r="L356" s="182">
        <v>3</v>
      </c>
      <c r="M356" s="297" t="str">
        <f>IF('RESULTAT GLOBAL'!I$30="NON","Non Mesuré","OUI")</f>
        <v>OUI</v>
      </c>
      <c r="N356" s="668" t="str">
        <f>IF('RESULTAT GLOBAL'!I$30="NON","Absence de restauration traditionnelle","")</f>
        <v/>
      </c>
      <c r="O356" s="298"/>
      <c r="P356" s="188" t="s">
        <v>667</v>
      </c>
      <c r="Q356" s="447" t="s">
        <v>763</v>
      </c>
      <c r="R356" s="115"/>
      <c r="S356" s="145"/>
      <c r="T356" s="116">
        <f t="shared" ref="T356:T357" si="1119">L356</f>
        <v>3</v>
      </c>
      <c r="U356" s="116">
        <f t="shared" ref="U356:U357" si="1120">IF(M356="OUI",1,IF(M356="NON",0,IF(M356="Non Mesuré","",0)))</f>
        <v>1</v>
      </c>
      <c r="V356" s="116">
        <f t="shared" ref="V356:V357" si="1121">IF(M356&lt;&gt;"Non Mesuré",T356*U356,"")</f>
        <v>3</v>
      </c>
      <c r="W356" s="116"/>
      <c r="X356" s="116">
        <f t="shared" ref="X356:X357" si="1122">IF(M356="Non Mesuré",T356,0)</f>
        <v>0</v>
      </c>
      <c r="Y356" s="116"/>
      <c r="Z356" s="116">
        <f t="shared" ref="Z356:Z357" si="1123">T356-X356</f>
        <v>3</v>
      </c>
      <c r="AA356" s="116"/>
      <c r="AB356" s="117"/>
      <c r="AC356" s="117"/>
      <c r="AD356" s="118" t="str">
        <f>IF(G356=1,V356,"")</f>
        <v/>
      </c>
      <c r="AE356" s="118"/>
      <c r="AF356" s="118" t="str">
        <f>IF(G356=1,X356,"")</f>
        <v/>
      </c>
      <c r="AG356" s="118"/>
      <c r="AH356" s="118" t="str">
        <f>IF(G356=1,Z356,"")</f>
        <v/>
      </c>
      <c r="AI356" s="119"/>
      <c r="AJ356" s="120"/>
      <c r="AK356" s="118"/>
      <c r="AL356" s="118">
        <f>IF(G356=2,V356,"")</f>
        <v>3</v>
      </c>
      <c r="AM356" s="118"/>
      <c r="AN356" s="118">
        <f>IF(G356=2,X356,"")</f>
        <v>0</v>
      </c>
      <c r="AO356" s="118"/>
      <c r="AP356" s="118">
        <f>IF(G356=2,Z356,"")</f>
        <v>3</v>
      </c>
      <c r="AQ356" s="119"/>
      <c r="AR356" s="120"/>
      <c r="AS356" s="118"/>
      <c r="AT356" s="118" t="str">
        <f>IF(G356=3,V356,"")</f>
        <v/>
      </c>
      <c r="AU356" s="118"/>
      <c r="AV356" s="118" t="str">
        <f>IF(G356=3,X356,"")</f>
        <v/>
      </c>
      <c r="AW356" s="118"/>
      <c r="AX356" s="118" t="str">
        <f>IF(G356=3,Z356,"")</f>
        <v/>
      </c>
      <c r="AY356" s="119"/>
      <c r="AZ356" s="120"/>
      <c r="BA356" s="118"/>
      <c r="BB356" s="118" t="str">
        <f>IF(G356=4,V356,"")</f>
        <v/>
      </c>
      <c r="BC356" s="118"/>
      <c r="BD356" s="118" t="str">
        <f>IF(G356=4,X356,"")</f>
        <v/>
      </c>
      <c r="BE356" s="118"/>
      <c r="BF356" s="118" t="str">
        <f>IF(G356=4,Z356,"")</f>
        <v/>
      </c>
      <c r="BG356" s="119"/>
      <c r="BH356" s="120"/>
      <c r="BI356" s="116"/>
      <c r="BJ356" s="118" t="str">
        <f>IF(G356=5,V356,"")</f>
        <v/>
      </c>
      <c r="BK356" s="118"/>
      <c r="BL356" s="118" t="str">
        <f>IF(G356=5,X356,"")</f>
        <v/>
      </c>
      <c r="BM356" s="118"/>
      <c r="BN356" s="118" t="str">
        <f>IF(G356=5,Z356,"")</f>
        <v/>
      </c>
      <c r="BO356" s="119"/>
      <c r="BP356" s="120"/>
      <c r="BQ356" s="116"/>
      <c r="BR356" s="118" t="str">
        <f t="shared" si="1110"/>
        <v/>
      </c>
      <c r="BS356" s="118"/>
      <c r="BT356" s="118" t="str">
        <f t="shared" si="1111"/>
        <v/>
      </c>
      <c r="BU356" s="118"/>
      <c r="BV356" s="118" t="str">
        <f t="shared" si="1112"/>
        <v/>
      </c>
      <c r="BW356" s="119"/>
      <c r="BX356" s="120"/>
      <c r="BY356" s="121"/>
      <c r="BZ356" s="118" t="str">
        <f t="shared" si="1113"/>
        <v/>
      </c>
      <c r="CA356" s="118"/>
      <c r="CB356" s="118" t="str">
        <f t="shared" si="1114"/>
        <v/>
      </c>
      <c r="CC356" s="118"/>
      <c r="CD356" s="118" t="str">
        <f t="shared" si="1115"/>
        <v/>
      </c>
      <c r="CE356" s="119"/>
      <c r="CH356" s="118" t="str">
        <f t="shared" si="1116"/>
        <v/>
      </c>
      <c r="CI356" s="118"/>
      <c r="CJ356" s="118" t="str">
        <f t="shared" si="1117"/>
        <v/>
      </c>
      <c r="CK356" s="118"/>
      <c r="CL356" s="118" t="str">
        <f t="shared" si="1118"/>
        <v/>
      </c>
      <c r="CM356" s="119"/>
      <c r="DQ356" s="134"/>
    </row>
    <row r="357" spans="1:121" s="249" customFormat="1" ht="54.75" customHeight="1" x14ac:dyDescent="0.25">
      <c r="A357" s="312"/>
      <c r="B357" s="313" t="s">
        <v>72</v>
      </c>
      <c r="C357" s="352" t="str">
        <f t="shared" si="1104"/>
        <v>14 - LA RESTAURATION TRADITIONNELLE DU SITE (si existante)</v>
      </c>
      <c r="D357" s="351" t="s">
        <v>747</v>
      </c>
      <c r="E357" s="313" t="s">
        <v>78</v>
      </c>
      <c r="F357" s="313">
        <f>VLOOKUP(H357,Feuil1!A$1:B$5,2,0)</f>
        <v>0.35</v>
      </c>
      <c r="G357" s="322">
        <f t="shared" ref="G357" si="1124">IF(H357="Information et Communication",1,IF(H357="Savoir-faire Savoir-être",2,IF(H357="Confort et hygiène",3,IF(H357="Qualité de la prestation",5,IF(H357="Développement Durable",4)))))</f>
        <v>2</v>
      </c>
      <c r="H357" s="318" t="s">
        <v>121</v>
      </c>
      <c r="I357" s="324">
        <v>90</v>
      </c>
      <c r="J357" s="663">
        <f>IF(I357&lt;&gt;"",MAX(J$1:J356)+1,"")</f>
        <v>311</v>
      </c>
      <c r="K357" s="189" t="s">
        <v>629</v>
      </c>
      <c r="L357" s="184">
        <v>3</v>
      </c>
      <c r="M357" s="292" t="str">
        <f>IF('RESULTAT GLOBAL'!I$30="NON","Non Mesuré","OUI")</f>
        <v>OUI</v>
      </c>
      <c r="N357" s="670" t="str">
        <f>IF('RESULTAT GLOBAL'!I$30="NON","Absence de restauration traditionnelle","")</f>
        <v/>
      </c>
      <c r="O357" s="293" t="str">
        <f t="shared" ref="O357" si="1125">IF(ISERROR(SEARCH("Pas de NM possible",P357)),"","oui")</f>
        <v/>
      </c>
      <c r="P357" s="189" t="s">
        <v>785</v>
      </c>
      <c r="Q357" s="448" t="s">
        <v>763</v>
      </c>
      <c r="R357" s="252"/>
      <c r="S357" s="261"/>
      <c r="T357" s="116">
        <f t="shared" si="1119"/>
        <v>3</v>
      </c>
      <c r="U357" s="116">
        <f t="shared" si="1120"/>
        <v>1</v>
      </c>
      <c r="V357" s="116">
        <f t="shared" si="1121"/>
        <v>3</v>
      </c>
      <c r="W357" s="116"/>
      <c r="X357" s="116">
        <f t="shared" si="1122"/>
        <v>0</v>
      </c>
      <c r="Y357" s="116"/>
      <c r="Z357" s="116">
        <f t="shared" si="1123"/>
        <v>3</v>
      </c>
      <c r="AA357" s="116"/>
      <c r="AB357" s="117"/>
      <c r="AC357" s="117"/>
      <c r="AD357" s="118" t="str">
        <f>IF(G357=1,V357,"")</f>
        <v/>
      </c>
      <c r="AE357" s="118"/>
      <c r="AF357" s="118" t="str">
        <f>IF(G357=1,X357,"")</f>
        <v/>
      </c>
      <c r="AG357" s="118"/>
      <c r="AH357" s="118" t="str">
        <f>IF(G357=1,Z357,"")</f>
        <v/>
      </c>
      <c r="AI357" s="119"/>
      <c r="AJ357" s="120"/>
      <c r="AK357" s="118"/>
      <c r="AL357" s="118">
        <f>IF(G357=2,V357,"")</f>
        <v>3</v>
      </c>
      <c r="AM357" s="118"/>
      <c r="AN357" s="118">
        <f>IF(G357=2,X357,"")</f>
        <v>0</v>
      </c>
      <c r="AO357" s="118"/>
      <c r="AP357" s="118">
        <f>IF(G357=2,Z357,"")</f>
        <v>3</v>
      </c>
      <c r="AQ357" s="119"/>
      <c r="AR357" s="120"/>
      <c r="AS357" s="118"/>
      <c r="AT357" s="118" t="str">
        <f>IF(G357=3,V357,"")</f>
        <v/>
      </c>
      <c r="AU357" s="118"/>
      <c r="AV357" s="118" t="str">
        <f>IF(G357=3,X357,"")</f>
        <v/>
      </c>
      <c r="AW357" s="118"/>
      <c r="AX357" s="118" t="str">
        <f>IF(G357=3,Z357,"")</f>
        <v/>
      </c>
      <c r="AY357" s="119"/>
      <c r="AZ357" s="120"/>
      <c r="BA357" s="118"/>
      <c r="BB357" s="118" t="str">
        <f>IF(G357=4,V357,"")</f>
        <v/>
      </c>
      <c r="BC357" s="118"/>
      <c r="BD357" s="118" t="str">
        <f>IF(G357=4,X357,"")</f>
        <v/>
      </c>
      <c r="BE357" s="118"/>
      <c r="BF357" s="118" t="str">
        <f>IF(G357=4,Z357,"")</f>
        <v/>
      </c>
      <c r="BG357" s="119"/>
      <c r="BH357" s="120"/>
      <c r="BI357" s="116"/>
      <c r="BJ357" s="118" t="str">
        <f>IF(G357=5,V357,"")</f>
        <v/>
      </c>
      <c r="BK357" s="118"/>
      <c r="BL357" s="118" t="str">
        <f>IF(G357=5,X357,"")</f>
        <v/>
      </c>
      <c r="BM357" s="118"/>
      <c r="BN357" s="118" t="str">
        <f>IF(G357=5,Z357,"")</f>
        <v/>
      </c>
      <c r="BO357" s="119"/>
      <c r="BP357" s="120"/>
      <c r="BQ357" s="116"/>
      <c r="BR357" s="118" t="str">
        <f t="shared" si="1110"/>
        <v/>
      </c>
      <c r="BS357" s="118"/>
      <c r="BT357" s="118" t="str">
        <f t="shared" si="1111"/>
        <v/>
      </c>
      <c r="BU357" s="118"/>
      <c r="BV357" s="118" t="str">
        <f t="shared" si="1112"/>
        <v/>
      </c>
      <c r="BW357" s="119"/>
      <c r="BX357" s="120"/>
      <c r="BY357" s="121"/>
      <c r="BZ357" s="118" t="str">
        <f t="shared" si="1113"/>
        <v/>
      </c>
      <c r="CA357" s="118"/>
      <c r="CB357" s="118" t="str">
        <f t="shared" si="1114"/>
        <v/>
      </c>
      <c r="CC357" s="118"/>
      <c r="CD357" s="118" t="str">
        <f t="shared" si="1115"/>
        <v/>
      </c>
      <c r="CE357" s="119"/>
      <c r="CF357" s="113"/>
      <c r="CG357" s="113"/>
      <c r="CH357" s="118" t="str">
        <f t="shared" si="1116"/>
        <v/>
      </c>
      <c r="CI357" s="118"/>
      <c r="CJ357" s="118" t="str">
        <f t="shared" si="1117"/>
        <v/>
      </c>
      <c r="CK357" s="118"/>
      <c r="CL357" s="118" t="str">
        <f t="shared" si="1118"/>
        <v/>
      </c>
      <c r="CM357" s="119"/>
      <c r="CN357" s="113"/>
      <c r="DQ357" s="259">
        <f>IF(I357&lt;&gt;"",MAX(J$1:J320)+1,"")</f>
        <v>280</v>
      </c>
    </row>
    <row r="358" spans="1:121" s="132" customFormat="1" ht="18" customHeight="1" x14ac:dyDescent="0.25">
      <c r="A358" s="312"/>
      <c r="B358" s="313"/>
      <c r="C358" s="313"/>
      <c r="D358" s="351" t="s">
        <v>747</v>
      </c>
      <c r="E358" s="313"/>
      <c r="F358" s="313"/>
      <c r="G358" s="313"/>
      <c r="H358" s="318"/>
      <c r="I358" s="350"/>
      <c r="J358" s="663" t="str">
        <f>IF(I358&lt;&gt;"",MAX(J$1:J357)+1,"")</f>
        <v/>
      </c>
      <c r="K358" s="143" t="s">
        <v>359</v>
      </c>
      <c r="L358" s="204"/>
      <c r="M358" s="215"/>
      <c r="N358" s="641"/>
      <c r="O358" s="201" t="str">
        <f t="shared" si="1035"/>
        <v/>
      </c>
      <c r="P358" s="150"/>
      <c r="Q358" s="449"/>
      <c r="R358" s="115"/>
      <c r="S358" s="112"/>
      <c r="T358" s="273"/>
      <c r="U358" s="126"/>
      <c r="V358" s="126"/>
      <c r="W358" s="126"/>
      <c r="X358" s="126"/>
      <c r="Y358" s="126"/>
      <c r="Z358" s="126"/>
      <c r="AA358" s="126"/>
      <c r="AB358" s="127"/>
      <c r="AC358" s="127"/>
      <c r="AD358" s="128"/>
      <c r="AE358" s="128"/>
      <c r="AF358" s="128"/>
      <c r="AG358" s="128"/>
      <c r="AH358" s="128"/>
      <c r="AI358" s="129"/>
      <c r="AJ358" s="130"/>
      <c r="AK358" s="128"/>
      <c r="AL358" s="128"/>
      <c r="AM358" s="128"/>
      <c r="AN358" s="128"/>
      <c r="AO358" s="128"/>
      <c r="AP358" s="128"/>
      <c r="AQ358" s="129"/>
      <c r="AR358" s="130"/>
      <c r="AS358" s="128"/>
      <c r="AT358" s="128"/>
      <c r="AU358" s="128"/>
      <c r="AV358" s="128"/>
      <c r="AW358" s="128"/>
      <c r="AX358" s="128"/>
      <c r="AY358" s="129"/>
      <c r="AZ358" s="130"/>
      <c r="BA358" s="128"/>
      <c r="BB358" s="128"/>
      <c r="BC358" s="128"/>
      <c r="BD358" s="128"/>
      <c r="BE358" s="128"/>
      <c r="BF358" s="128"/>
      <c r="BG358" s="129"/>
      <c r="BH358" s="130"/>
      <c r="BI358" s="126"/>
      <c r="BJ358" s="128"/>
      <c r="BK358" s="128"/>
      <c r="BL358" s="128"/>
      <c r="BM358" s="128"/>
      <c r="BN358" s="128"/>
      <c r="BO358" s="129"/>
      <c r="BP358" s="130"/>
      <c r="BQ358" s="126"/>
      <c r="BR358" s="128" t="str">
        <f t="shared" si="1110"/>
        <v/>
      </c>
      <c r="BS358" s="128"/>
      <c r="BT358" s="128" t="str">
        <f t="shared" si="1111"/>
        <v/>
      </c>
      <c r="BU358" s="128"/>
      <c r="BV358" s="128" t="str">
        <f t="shared" si="1112"/>
        <v/>
      </c>
      <c r="BW358" s="129"/>
      <c r="BX358" s="130"/>
      <c r="BY358" s="131"/>
      <c r="BZ358" s="128" t="str">
        <f t="shared" si="1113"/>
        <v/>
      </c>
      <c r="CA358" s="128"/>
      <c r="CB358" s="128" t="str">
        <f t="shared" si="1114"/>
        <v/>
      </c>
      <c r="CC358" s="128"/>
      <c r="CD358" s="128" t="str">
        <f t="shared" si="1115"/>
        <v/>
      </c>
      <c r="CE358" s="129"/>
      <c r="CH358" s="128" t="str">
        <f t="shared" si="1116"/>
        <v/>
      </c>
      <c r="CI358" s="128"/>
      <c r="CJ358" s="128" t="str">
        <f t="shared" si="1117"/>
        <v/>
      </c>
      <c r="CK358" s="128"/>
      <c r="CL358" s="128" t="str">
        <f t="shared" si="1118"/>
        <v/>
      </c>
      <c r="CM358" s="129"/>
      <c r="DQ358" s="124" t="str">
        <f>IF(I358&lt;&gt;"",MAX(J$1:J355)+1,"")</f>
        <v/>
      </c>
    </row>
    <row r="359" spans="1:121" s="113" customFormat="1" ht="81" customHeight="1" x14ac:dyDescent="0.25">
      <c r="A359" s="312"/>
      <c r="B359" s="313" t="s">
        <v>84</v>
      </c>
      <c r="C359" s="352" t="str">
        <f t="shared" si="1104"/>
        <v>14 - LA RESTAURATION TRADITIONNELLE DU SITE (si existante)</v>
      </c>
      <c r="D359" s="351" t="s">
        <v>747</v>
      </c>
      <c r="E359" s="313" t="s">
        <v>78</v>
      </c>
      <c r="F359" s="313">
        <f>VLOOKUP(H359,Feuil1!A$1:B$5,2,0)</f>
        <v>0.1</v>
      </c>
      <c r="G359" s="322">
        <f t="shared" si="1046"/>
        <v>1</v>
      </c>
      <c r="H359" s="318" t="s">
        <v>74</v>
      </c>
      <c r="I359" s="333">
        <v>67</v>
      </c>
      <c r="J359" s="663">
        <f>IF(I359&lt;&gt;"",MAX(J$1:J358)+1,"")</f>
        <v>312</v>
      </c>
      <c r="K359" s="433" t="s">
        <v>862</v>
      </c>
      <c r="L359" s="439">
        <v>3</v>
      </c>
      <c r="M359" s="403" t="str">
        <f>IF('RESULTAT GLOBAL'!I$30="NON","Non Mesuré","Très Satisfaisant")</f>
        <v>Très Satisfaisant</v>
      </c>
      <c r="N359" s="679" t="str">
        <f>IF('RESULTAT GLOBAL'!I$30="NON","Absence de restauration traditionnelle","")</f>
        <v/>
      </c>
      <c r="O359" s="404" t="str">
        <f t="shared" si="1035"/>
        <v/>
      </c>
      <c r="P359" s="433" t="s">
        <v>360</v>
      </c>
      <c r="Q359" s="446" t="s">
        <v>763</v>
      </c>
      <c r="R359" s="115"/>
      <c r="S359" s="145"/>
      <c r="T359" s="263">
        <f t="shared" ref="T359" si="1126">L359</f>
        <v>3</v>
      </c>
      <c r="U359" s="116">
        <f>IF(M359="Très Satisfaisant",1,IF(M359="Satisfaisant",0.75,IF(M359="Insatisfaisant",0.25,IF(M359="Très Insatisfaisant",0,IF(M359="Non Mesuré","",0)))))</f>
        <v>1</v>
      </c>
      <c r="V359" s="116">
        <f t="shared" ref="V359" si="1127">IF(M359&lt;&gt;"Non Mesuré",T359*U359,"")</f>
        <v>3</v>
      </c>
      <c r="W359" s="116"/>
      <c r="X359" s="116">
        <f t="shared" ref="X359" si="1128">IF(M359="Non Mesuré",T359,0)</f>
        <v>0</v>
      </c>
      <c r="Y359" s="116"/>
      <c r="Z359" s="116">
        <f t="shared" ref="Z359" si="1129">T359-X359</f>
        <v>3</v>
      </c>
      <c r="AA359" s="116"/>
      <c r="AB359" s="117"/>
      <c r="AC359" s="117"/>
      <c r="AD359" s="118">
        <f>IF(G359=1,V359,"")</f>
        <v>3</v>
      </c>
      <c r="AE359" s="118"/>
      <c r="AF359" s="118">
        <f>IF(G359=1,X359,"")</f>
        <v>0</v>
      </c>
      <c r="AG359" s="118"/>
      <c r="AH359" s="118">
        <f>IF(G359=1,Z359,"")</f>
        <v>3</v>
      </c>
      <c r="AI359" s="119"/>
      <c r="AJ359" s="120"/>
      <c r="AK359" s="118"/>
      <c r="AL359" s="118" t="str">
        <f>IF(G359=2,V359,"")</f>
        <v/>
      </c>
      <c r="AM359" s="118"/>
      <c r="AN359" s="118" t="str">
        <f>IF(G359=2,X359,"")</f>
        <v/>
      </c>
      <c r="AO359" s="118"/>
      <c r="AP359" s="118" t="str">
        <f>IF(G359=2,Z359,"")</f>
        <v/>
      </c>
      <c r="AQ359" s="119"/>
      <c r="AR359" s="120"/>
      <c r="AS359" s="118"/>
      <c r="AT359" s="118" t="str">
        <f>IF(G359=3,V359,"")</f>
        <v/>
      </c>
      <c r="AU359" s="118"/>
      <c r="AV359" s="118" t="str">
        <f>IF(G359=3,X359,"")</f>
        <v/>
      </c>
      <c r="AW359" s="118"/>
      <c r="AX359" s="118" t="str">
        <f>IF(G359=3,Z359,"")</f>
        <v/>
      </c>
      <c r="AY359" s="119"/>
      <c r="AZ359" s="120"/>
      <c r="BA359" s="118"/>
      <c r="BB359" s="118" t="str">
        <f>IF(G359=4,V359,"")</f>
        <v/>
      </c>
      <c r="BC359" s="118"/>
      <c r="BD359" s="118" t="str">
        <f>IF(G359=4,X359,"")</f>
        <v/>
      </c>
      <c r="BE359" s="118"/>
      <c r="BF359" s="118" t="str">
        <f>IF(G359=4,Z359,"")</f>
        <v/>
      </c>
      <c r="BG359" s="119"/>
      <c r="BH359" s="120"/>
      <c r="BI359" s="116"/>
      <c r="BJ359" s="118" t="str">
        <f>IF(G359=5,V359,"")</f>
        <v/>
      </c>
      <c r="BK359" s="118"/>
      <c r="BL359" s="118" t="str">
        <f>IF(G359=5,X359,"")</f>
        <v/>
      </c>
      <c r="BM359" s="118"/>
      <c r="BN359" s="118" t="str">
        <f>IF(G359=5,Z359,"")</f>
        <v/>
      </c>
      <c r="BO359" s="119"/>
      <c r="BP359" s="120"/>
      <c r="BQ359" s="116"/>
      <c r="BR359" s="118" t="str">
        <f t="shared" si="1110"/>
        <v/>
      </c>
      <c r="BS359" s="118"/>
      <c r="BT359" s="118" t="str">
        <f t="shared" si="1111"/>
        <v/>
      </c>
      <c r="BU359" s="118"/>
      <c r="BV359" s="118" t="str">
        <f t="shared" si="1112"/>
        <v/>
      </c>
      <c r="BW359" s="119"/>
      <c r="BX359" s="120"/>
      <c r="BY359" s="121"/>
      <c r="BZ359" s="118" t="str">
        <f t="shared" si="1113"/>
        <v/>
      </c>
      <c r="CA359" s="118"/>
      <c r="CB359" s="118" t="str">
        <f t="shared" si="1114"/>
        <v/>
      </c>
      <c r="CC359" s="118"/>
      <c r="CD359" s="118" t="str">
        <f t="shared" si="1115"/>
        <v/>
      </c>
      <c r="CE359" s="119"/>
      <c r="CH359" s="118" t="str">
        <f t="shared" si="1116"/>
        <v/>
      </c>
      <c r="CI359" s="118"/>
      <c r="CJ359" s="118" t="str">
        <f t="shared" si="1117"/>
        <v/>
      </c>
      <c r="CK359" s="118"/>
      <c r="CL359" s="118" t="str">
        <f t="shared" si="1118"/>
        <v/>
      </c>
      <c r="CM359" s="119"/>
      <c r="DQ359" s="134">
        <f>IF(I359&lt;&gt;"",MAX(J$1:J358)+1,"")</f>
        <v>312</v>
      </c>
    </row>
    <row r="360" spans="1:121" s="113" customFormat="1" ht="79.5" customHeight="1" x14ac:dyDescent="0.25">
      <c r="A360" s="312"/>
      <c r="B360" s="313" t="s">
        <v>84</v>
      </c>
      <c r="C360" s="352" t="str">
        <f t="shared" si="1104"/>
        <v>14 - LA RESTAURATION TRADITIONNELLE DU SITE (si existante)</v>
      </c>
      <c r="D360" s="351" t="s">
        <v>747</v>
      </c>
      <c r="E360" s="313" t="s">
        <v>78</v>
      </c>
      <c r="F360" s="313">
        <f>VLOOKUP(H360,Feuil1!A$1:B$5,2,0)</f>
        <v>0.1</v>
      </c>
      <c r="G360" s="322">
        <f t="shared" si="1046"/>
        <v>1</v>
      </c>
      <c r="H360" s="318" t="s">
        <v>74</v>
      </c>
      <c r="I360" s="333">
        <v>200</v>
      </c>
      <c r="J360" s="663">
        <f>IF(I360&lt;&gt;"",MAX(J$1:J359)+1,"")</f>
        <v>313</v>
      </c>
      <c r="K360" s="193" t="s">
        <v>362</v>
      </c>
      <c r="L360" s="186">
        <v>1</v>
      </c>
      <c r="M360" s="213" t="str">
        <f>IF('RESULTAT GLOBAL'!I$30="NON","Non Mesuré","OUI")</f>
        <v>OUI</v>
      </c>
      <c r="N360" s="668" t="str">
        <f>IF('RESULTAT GLOBAL'!I$30="NON","Absence de restauration traditionnelle","")</f>
        <v/>
      </c>
      <c r="O360" s="199" t="str">
        <f t="shared" si="1035"/>
        <v/>
      </c>
      <c r="P360" s="183" t="s">
        <v>361</v>
      </c>
      <c r="Q360" s="447" t="s">
        <v>763</v>
      </c>
      <c r="R360" s="115"/>
      <c r="S360" s="145"/>
      <c r="T360" s="116">
        <f t="shared" ref="T360:T364" si="1130">L360</f>
        <v>1</v>
      </c>
      <c r="U360" s="116">
        <f t="shared" ref="U360:U364" si="1131">IF(M360="OUI",1,IF(M360="NON",0,IF(M360="Non Mesuré","",0)))</f>
        <v>1</v>
      </c>
      <c r="V360" s="116">
        <f t="shared" ref="V360:V364" si="1132">IF(M360&lt;&gt;"Non Mesuré",T360*U360,"")</f>
        <v>1</v>
      </c>
      <c r="W360" s="116"/>
      <c r="X360" s="116">
        <f t="shared" ref="X360:X364" si="1133">IF(M360="Non Mesuré",T360,0)</f>
        <v>0</v>
      </c>
      <c r="Y360" s="116"/>
      <c r="Z360" s="116">
        <f t="shared" ref="Z360:Z364" si="1134">T360-X360</f>
        <v>1</v>
      </c>
      <c r="AA360" s="116"/>
      <c r="AB360" s="117"/>
      <c r="AC360" s="117"/>
      <c r="AD360" s="118">
        <f>IF(G360=1,V360,"")</f>
        <v>1</v>
      </c>
      <c r="AE360" s="118"/>
      <c r="AF360" s="118">
        <f>IF(G360=1,X360,"")</f>
        <v>0</v>
      </c>
      <c r="AG360" s="118"/>
      <c r="AH360" s="118">
        <f>IF(G360=1,Z360,"")</f>
        <v>1</v>
      </c>
      <c r="AI360" s="119"/>
      <c r="AJ360" s="120"/>
      <c r="AK360" s="118"/>
      <c r="AL360" s="118" t="str">
        <f>IF(G360=2,V360,"")</f>
        <v/>
      </c>
      <c r="AM360" s="118"/>
      <c r="AN360" s="118" t="str">
        <f>IF(G360=2,X360,"")</f>
        <v/>
      </c>
      <c r="AO360" s="118"/>
      <c r="AP360" s="118" t="str">
        <f>IF(G360=2,Z360,"")</f>
        <v/>
      </c>
      <c r="AQ360" s="119"/>
      <c r="AR360" s="120"/>
      <c r="AS360" s="118"/>
      <c r="AT360" s="118" t="str">
        <f>IF(G360=3,V360,"")</f>
        <v/>
      </c>
      <c r="AU360" s="118"/>
      <c r="AV360" s="118" t="str">
        <f>IF(G360=3,X360,"")</f>
        <v/>
      </c>
      <c r="AW360" s="118"/>
      <c r="AX360" s="118" t="str">
        <f>IF(G360=3,Z360,"")</f>
        <v/>
      </c>
      <c r="AY360" s="119"/>
      <c r="AZ360" s="120"/>
      <c r="BA360" s="118"/>
      <c r="BB360" s="118" t="str">
        <f>IF(G360=4,V360,"")</f>
        <v/>
      </c>
      <c r="BC360" s="118"/>
      <c r="BD360" s="118" t="str">
        <f>IF(G360=4,X360,"")</f>
        <v/>
      </c>
      <c r="BE360" s="118"/>
      <c r="BF360" s="118" t="str">
        <f>IF(G360=4,Z360,"")</f>
        <v/>
      </c>
      <c r="BG360" s="119"/>
      <c r="BH360" s="120"/>
      <c r="BI360" s="116"/>
      <c r="BJ360" s="118" t="str">
        <f>IF(G360=5,V360,"")</f>
        <v/>
      </c>
      <c r="BK360" s="118"/>
      <c r="BL360" s="118" t="str">
        <f>IF(G360=5,X360,"")</f>
        <v/>
      </c>
      <c r="BM360" s="118"/>
      <c r="BN360" s="118" t="str">
        <f>IF(G360=5,Z360,"")</f>
        <v/>
      </c>
      <c r="BO360" s="119"/>
      <c r="BP360" s="120"/>
      <c r="BQ360" s="116"/>
      <c r="BR360" s="118" t="str">
        <f t="shared" si="1110"/>
        <v/>
      </c>
      <c r="BS360" s="118"/>
      <c r="BT360" s="118" t="str">
        <f t="shared" si="1111"/>
        <v/>
      </c>
      <c r="BU360" s="118"/>
      <c r="BV360" s="118" t="str">
        <f t="shared" si="1112"/>
        <v/>
      </c>
      <c r="BW360" s="119"/>
      <c r="BX360" s="120"/>
      <c r="BY360" s="121"/>
      <c r="BZ360" s="118" t="str">
        <f t="shared" si="1113"/>
        <v/>
      </c>
      <c r="CA360" s="118"/>
      <c r="CB360" s="118" t="str">
        <f t="shared" si="1114"/>
        <v/>
      </c>
      <c r="CC360" s="118"/>
      <c r="CD360" s="118" t="str">
        <f t="shared" si="1115"/>
        <v/>
      </c>
      <c r="CE360" s="119"/>
      <c r="CH360" s="118" t="str">
        <f t="shared" si="1116"/>
        <v/>
      </c>
      <c r="CI360" s="118"/>
      <c r="CJ360" s="118" t="str">
        <f t="shared" si="1117"/>
        <v/>
      </c>
      <c r="CK360" s="118"/>
      <c r="CL360" s="118" t="str">
        <f t="shared" si="1118"/>
        <v/>
      </c>
      <c r="CM360" s="119"/>
      <c r="DQ360" s="134">
        <f>IF(I360&lt;&gt;"",MAX(J$1:J359)+1,"")</f>
        <v>313</v>
      </c>
    </row>
    <row r="361" spans="1:121" s="609" customFormat="1" ht="43.5" customHeight="1" x14ac:dyDescent="0.25">
      <c r="A361" s="637"/>
      <c r="B361" s="632" t="s">
        <v>72</v>
      </c>
      <c r="C361" s="635" t="str">
        <f t="shared" ref="C361:C362" si="1135">$K$340</f>
        <v>13 - LA PETITE RESTAURATION DU SITE (si existante)</v>
      </c>
      <c r="D361" s="351" t="s">
        <v>746</v>
      </c>
      <c r="E361" s="632" t="s">
        <v>78</v>
      </c>
      <c r="F361" s="632">
        <f>VLOOKUP(H361,Feuil1!A$1:B$5,2,0)</f>
        <v>0.2</v>
      </c>
      <c r="G361" s="607">
        <f t="shared" ref="G361:G362" si="1136">IF(H361="Information et Communication",1,IF(H361="Savoir-faire Savoir-être",2,IF(H361="Confort et hygiène",3,IF(H361="Qualité de la prestation",5,IF(H361="Développement Durable",4)))))</f>
        <v>5</v>
      </c>
      <c r="H361" s="608" t="s">
        <v>157</v>
      </c>
      <c r="I361" s="638">
        <v>72</v>
      </c>
      <c r="J361" s="663">
        <f>IF(I361&lt;&gt;"",MAX(J$1:J360)+1,"")</f>
        <v>314</v>
      </c>
      <c r="K361" s="193" t="s">
        <v>901</v>
      </c>
      <c r="L361" s="182">
        <v>1</v>
      </c>
      <c r="M361" s="667" t="str">
        <f>IF('RESULTAT GLOBAL'!I$28="NON","Non Mesuré","OUI")</f>
        <v>OUI</v>
      </c>
      <c r="N361" s="668" t="str">
        <f>IF('RESULTAT GLOBAL'!I$28="NON","Absence de petite restauration","")</f>
        <v/>
      </c>
      <c r="O361" s="199" t="str">
        <f t="shared" ref="O361:O362" si="1137">IF(ISERROR(SEARCH("Pas de NM possible",P361)),"","oui")</f>
        <v/>
      </c>
      <c r="P361" s="188" t="s">
        <v>904</v>
      </c>
      <c r="Q361" s="447" t="s">
        <v>763</v>
      </c>
      <c r="R361" s="610"/>
      <c r="S361" s="618"/>
      <c r="T361" s="611">
        <f t="shared" si="1130"/>
        <v>1</v>
      </c>
      <c r="U361" s="611">
        <f t="shared" si="1131"/>
        <v>1</v>
      </c>
      <c r="V361" s="611">
        <f t="shared" si="1132"/>
        <v>1</v>
      </c>
      <c r="W361" s="611"/>
      <c r="X361" s="611">
        <f t="shared" si="1133"/>
        <v>0</v>
      </c>
      <c r="Y361" s="611"/>
      <c r="Z361" s="611">
        <f t="shared" si="1134"/>
        <v>1</v>
      </c>
      <c r="AA361" s="611"/>
      <c r="AB361" s="612"/>
      <c r="AC361" s="612"/>
      <c r="AD361" s="613" t="str">
        <f t="shared" ref="AD361:AD362" si="1138">IF(G361=1,V361,"")</f>
        <v/>
      </c>
      <c r="AE361" s="613"/>
      <c r="AF361" s="613" t="str">
        <f t="shared" ref="AF361:AF362" si="1139">IF(G361=1,X361,"")</f>
        <v/>
      </c>
      <c r="AG361" s="613"/>
      <c r="AH361" s="613" t="str">
        <f t="shared" ref="AH361:AH362" si="1140">IF(G361=1,Z361,"")</f>
        <v/>
      </c>
      <c r="AI361" s="614"/>
      <c r="AJ361" s="615"/>
      <c r="AK361" s="613"/>
      <c r="AL361" s="613" t="str">
        <f t="shared" ref="AL361:AL362" si="1141">IF(G361=2,V361,"")</f>
        <v/>
      </c>
      <c r="AM361" s="613"/>
      <c r="AN361" s="613" t="str">
        <f t="shared" ref="AN361:AN362" si="1142">IF(G361=2,X361,"")</f>
        <v/>
      </c>
      <c r="AO361" s="613"/>
      <c r="AP361" s="613" t="str">
        <f t="shared" ref="AP361:AP362" si="1143">IF(G361=2,Z361,"")</f>
        <v/>
      </c>
      <c r="AQ361" s="614"/>
      <c r="AR361" s="615"/>
      <c r="AS361" s="613"/>
      <c r="AT361" s="613" t="str">
        <f t="shared" ref="AT361:AT362" si="1144">IF(G361=3,V361,"")</f>
        <v/>
      </c>
      <c r="AU361" s="613"/>
      <c r="AV361" s="613" t="str">
        <f t="shared" ref="AV361:AV362" si="1145">IF(G361=3,X361,"")</f>
        <v/>
      </c>
      <c r="AW361" s="613"/>
      <c r="AX361" s="613" t="str">
        <f t="shared" ref="AX361:AX362" si="1146">IF(G361=3,Z361,"")</f>
        <v/>
      </c>
      <c r="AY361" s="614"/>
      <c r="AZ361" s="615"/>
      <c r="BA361" s="613"/>
      <c r="BB361" s="613" t="str">
        <f t="shared" ref="BB361:BB362" si="1147">IF(G361=4,V361,"")</f>
        <v/>
      </c>
      <c r="BC361" s="613"/>
      <c r="BD361" s="613" t="str">
        <f t="shared" ref="BD361:BD362" si="1148">IF(G361=4,X361,"")</f>
        <v/>
      </c>
      <c r="BE361" s="613"/>
      <c r="BF361" s="613" t="str">
        <f t="shared" ref="BF361:BF362" si="1149">IF(G361=4,Z361,"")</f>
        <v/>
      </c>
      <c r="BG361" s="614"/>
      <c r="BH361" s="615"/>
      <c r="BI361" s="611"/>
      <c r="BJ361" s="613">
        <f t="shared" ref="BJ361:BJ362" si="1150">IF(G361=5,V361,"")</f>
        <v>1</v>
      </c>
      <c r="BK361" s="613"/>
      <c r="BL361" s="613">
        <f t="shared" ref="BL361:BL362" si="1151">IF(G361=5,X361,"")</f>
        <v>0</v>
      </c>
      <c r="BM361" s="613"/>
      <c r="BN361" s="613">
        <f t="shared" ref="BN361:BN362" si="1152">IF(G361=5,Z361,"")</f>
        <v>1</v>
      </c>
      <c r="BO361" s="614"/>
      <c r="BP361" s="615"/>
      <c r="BQ361" s="611"/>
      <c r="BR361" s="613" t="str">
        <f t="shared" si="1110"/>
        <v/>
      </c>
      <c r="BS361" s="613"/>
      <c r="BT361" s="613" t="str">
        <f t="shared" si="1111"/>
        <v/>
      </c>
      <c r="BU361" s="613"/>
      <c r="BV361" s="613" t="str">
        <f t="shared" si="1112"/>
        <v/>
      </c>
      <c r="BW361" s="614"/>
      <c r="BX361" s="615"/>
      <c r="BY361" s="616"/>
      <c r="BZ361" s="613" t="str">
        <f t="shared" si="1113"/>
        <v/>
      </c>
      <c r="CA361" s="613"/>
      <c r="CB361" s="613" t="str">
        <f t="shared" si="1114"/>
        <v/>
      </c>
      <c r="CC361" s="613"/>
      <c r="CD361" s="613" t="str">
        <f t="shared" si="1115"/>
        <v/>
      </c>
      <c r="CE361" s="614"/>
      <c r="CH361" s="613" t="str">
        <f t="shared" si="1116"/>
        <v/>
      </c>
      <c r="CI361" s="613"/>
      <c r="CJ361" s="613" t="str">
        <f t="shared" si="1117"/>
        <v/>
      </c>
      <c r="CK361" s="613"/>
      <c r="CL361" s="613" t="str">
        <f t="shared" si="1118"/>
        <v/>
      </c>
      <c r="CM361" s="614"/>
      <c r="DQ361" s="663">
        <f>IF(I361&lt;&gt;"",MAX(J$1:J360)+1,"")</f>
        <v>314</v>
      </c>
    </row>
    <row r="362" spans="1:121" s="609" customFormat="1" ht="43.5" customHeight="1" x14ac:dyDescent="0.25">
      <c r="A362" s="637"/>
      <c r="B362" s="632" t="s">
        <v>72</v>
      </c>
      <c r="C362" s="635" t="str">
        <f t="shared" si="1135"/>
        <v>13 - LA PETITE RESTAURATION DU SITE (si existante)</v>
      </c>
      <c r="D362" s="351" t="s">
        <v>746</v>
      </c>
      <c r="E362" s="632" t="s">
        <v>78</v>
      </c>
      <c r="F362" s="632">
        <f>VLOOKUP(H362,Feuil1!A$1:B$5,2,0)</f>
        <v>0.2</v>
      </c>
      <c r="G362" s="607">
        <f t="shared" si="1136"/>
        <v>5</v>
      </c>
      <c r="H362" s="608" t="s">
        <v>157</v>
      </c>
      <c r="I362" s="638">
        <v>72</v>
      </c>
      <c r="J362" s="663">
        <f>IF(I362&lt;&gt;"",MAX(J$1:J361)+1,"")</f>
        <v>315</v>
      </c>
      <c r="K362" s="188" t="s">
        <v>845</v>
      </c>
      <c r="L362" s="182">
        <v>1</v>
      </c>
      <c r="M362" s="667" t="str">
        <f>IF('RESULTAT GLOBAL'!I$28="NON","Non Mesuré","OUI")</f>
        <v>OUI</v>
      </c>
      <c r="N362" s="668" t="str">
        <f>IF('RESULTAT GLOBAL'!I$28="NON","Absence de petite restauration","")</f>
        <v/>
      </c>
      <c r="O362" s="199" t="str">
        <f t="shared" si="1137"/>
        <v/>
      </c>
      <c r="P362" s="188" t="s">
        <v>354</v>
      </c>
      <c r="Q362" s="447" t="s">
        <v>763</v>
      </c>
      <c r="R362" s="610"/>
      <c r="S362" s="618"/>
      <c r="T362" s="611">
        <f t="shared" si="1130"/>
        <v>1</v>
      </c>
      <c r="U362" s="611">
        <f t="shared" si="1131"/>
        <v>1</v>
      </c>
      <c r="V362" s="611">
        <f t="shared" si="1132"/>
        <v>1</v>
      </c>
      <c r="W362" s="611"/>
      <c r="X362" s="611">
        <f t="shared" si="1133"/>
        <v>0</v>
      </c>
      <c r="Y362" s="611"/>
      <c r="Z362" s="611">
        <f t="shared" si="1134"/>
        <v>1</v>
      </c>
      <c r="AA362" s="611"/>
      <c r="AB362" s="612"/>
      <c r="AC362" s="612"/>
      <c r="AD362" s="613" t="str">
        <f t="shared" si="1138"/>
        <v/>
      </c>
      <c r="AE362" s="613"/>
      <c r="AF362" s="613" t="str">
        <f t="shared" si="1139"/>
        <v/>
      </c>
      <c r="AG362" s="613"/>
      <c r="AH362" s="613" t="str">
        <f t="shared" si="1140"/>
        <v/>
      </c>
      <c r="AI362" s="614"/>
      <c r="AJ362" s="615"/>
      <c r="AK362" s="613"/>
      <c r="AL362" s="613" t="str">
        <f t="shared" si="1141"/>
        <v/>
      </c>
      <c r="AM362" s="613"/>
      <c r="AN362" s="613" t="str">
        <f t="shared" si="1142"/>
        <v/>
      </c>
      <c r="AO362" s="613"/>
      <c r="AP362" s="613" t="str">
        <f t="shared" si="1143"/>
        <v/>
      </c>
      <c r="AQ362" s="614"/>
      <c r="AR362" s="615"/>
      <c r="AS362" s="613"/>
      <c r="AT362" s="613" t="str">
        <f t="shared" si="1144"/>
        <v/>
      </c>
      <c r="AU362" s="613"/>
      <c r="AV362" s="613" t="str">
        <f t="shared" si="1145"/>
        <v/>
      </c>
      <c r="AW362" s="613"/>
      <c r="AX362" s="613" t="str">
        <f t="shared" si="1146"/>
        <v/>
      </c>
      <c r="AY362" s="614"/>
      <c r="AZ362" s="615"/>
      <c r="BA362" s="613"/>
      <c r="BB362" s="613" t="str">
        <f t="shared" si="1147"/>
        <v/>
      </c>
      <c r="BC362" s="613"/>
      <c r="BD362" s="613" t="str">
        <f t="shared" si="1148"/>
        <v/>
      </c>
      <c r="BE362" s="613"/>
      <c r="BF362" s="613" t="str">
        <f t="shared" si="1149"/>
        <v/>
      </c>
      <c r="BG362" s="614"/>
      <c r="BH362" s="615"/>
      <c r="BI362" s="611"/>
      <c r="BJ362" s="613">
        <f t="shared" si="1150"/>
        <v>1</v>
      </c>
      <c r="BK362" s="613"/>
      <c r="BL362" s="613">
        <f t="shared" si="1151"/>
        <v>0</v>
      </c>
      <c r="BM362" s="613"/>
      <c r="BN362" s="613">
        <f t="shared" si="1152"/>
        <v>1</v>
      </c>
      <c r="BO362" s="614"/>
      <c r="BP362" s="615"/>
      <c r="BQ362" s="611"/>
      <c r="BR362" s="613" t="str">
        <f t="shared" si="1110"/>
        <v/>
      </c>
      <c r="BS362" s="613"/>
      <c r="BT362" s="613" t="str">
        <f t="shared" si="1111"/>
        <v/>
      </c>
      <c r="BU362" s="613"/>
      <c r="BV362" s="613" t="str">
        <f t="shared" si="1112"/>
        <v/>
      </c>
      <c r="BW362" s="614"/>
      <c r="BX362" s="615"/>
      <c r="BY362" s="616"/>
      <c r="BZ362" s="613" t="str">
        <f t="shared" si="1113"/>
        <v/>
      </c>
      <c r="CA362" s="613"/>
      <c r="CB362" s="613" t="str">
        <f t="shared" si="1114"/>
        <v/>
      </c>
      <c r="CC362" s="613"/>
      <c r="CD362" s="613" t="str">
        <f t="shared" si="1115"/>
        <v/>
      </c>
      <c r="CE362" s="614"/>
      <c r="CH362" s="613" t="str">
        <f t="shared" si="1116"/>
        <v/>
      </c>
      <c r="CI362" s="613"/>
      <c r="CJ362" s="613" t="str">
        <f t="shared" si="1117"/>
        <v/>
      </c>
      <c r="CK362" s="613"/>
      <c r="CL362" s="613" t="str">
        <f t="shared" si="1118"/>
        <v/>
      </c>
      <c r="CM362" s="614"/>
      <c r="DQ362" s="663">
        <f>IF(I362&lt;&gt;"",MAX(J$1:J361)+1,"")</f>
        <v>315</v>
      </c>
    </row>
    <row r="363" spans="1:121" s="113" customFormat="1" ht="46.5" customHeight="1" x14ac:dyDescent="0.25">
      <c r="A363" s="312"/>
      <c r="B363" s="313" t="s">
        <v>84</v>
      </c>
      <c r="C363" s="352" t="str">
        <f t="shared" si="1104"/>
        <v>14 - LA RESTAURATION TRADITIONNELLE DU SITE (si existante)</v>
      </c>
      <c r="D363" s="351" t="s">
        <v>747</v>
      </c>
      <c r="E363" s="313" t="s">
        <v>78</v>
      </c>
      <c r="F363" s="313">
        <f>VLOOKUP(H363,Feuil1!A$1:B$5,2,0)</f>
        <v>0.1</v>
      </c>
      <c r="G363" s="322">
        <f t="shared" ref="G363" si="1153">IF(H363="Information et Communication",1,IF(H363="Savoir-faire Savoir-être",2,IF(H363="Confort et hygiène",3,IF(H363="Qualité de la prestation",5,IF(H363="Développement Durable",4)))))</f>
        <v>1</v>
      </c>
      <c r="H363" s="318" t="s">
        <v>74</v>
      </c>
      <c r="I363" s="333">
        <v>200</v>
      </c>
      <c r="J363" s="663">
        <f>IF(I363&lt;&gt;"",MAX(J$1:J362)+1,"")</f>
        <v>316</v>
      </c>
      <c r="K363" s="183" t="s">
        <v>363</v>
      </c>
      <c r="L363" s="186">
        <v>3</v>
      </c>
      <c r="M363" s="213" t="str">
        <f>IF('RESULTAT GLOBAL'!I$30="NON","Non Mesuré","OUI")</f>
        <v>OUI</v>
      </c>
      <c r="N363" s="668" t="str">
        <f>IF('RESULTAT GLOBAL'!I$30="NON","Absence de restauration traditionnelle","")</f>
        <v/>
      </c>
      <c r="O363" s="199" t="str">
        <f t="shared" ref="O363" si="1154">IF(ISERROR(SEARCH("Pas de NM possible",P363)),"","oui")</f>
        <v/>
      </c>
      <c r="P363" s="183" t="s">
        <v>364</v>
      </c>
      <c r="Q363" s="447" t="s">
        <v>763</v>
      </c>
      <c r="R363" s="115"/>
      <c r="S363" s="145"/>
      <c r="T363" s="116">
        <f t="shared" si="1130"/>
        <v>3</v>
      </c>
      <c r="U363" s="116">
        <f t="shared" si="1131"/>
        <v>1</v>
      </c>
      <c r="V363" s="116">
        <f t="shared" si="1132"/>
        <v>3</v>
      </c>
      <c r="W363" s="116"/>
      <c r="X363" s="116">
        <f t="shared" si="1133"/>
        <v>0</v>
      </c>
      <c r="Y363" s="116"/>
      <c r="Z363" s="116">
        <f t="shared" si="1134"/>
        <v>3</v>
      </c>
      <c r="AA363" s="116"/>
      <c r="AB363" s="117"/>
      <c r="AC363" s="117"/>
      <c r="AD363" s="118">
        <f>IF(G363=1,V363,"")</f>
        <v>3</v>
      </c>
      <c r="AE363" s="118"/>
      <c r="AF363" s="118">
        <f>IF(G363=1,X363,"")</f>
        <v>0</v>
      </c>
      <c r="AG363" s="118"/>
      <c r="AH363" s="118">
        <f>IF(G363=1,Z363,"")</f>
        <v>3</v>
      </c>
      <c r="AI363" s="119"/>
      <c r="AJ363" s="120"/>
      <c r="AK363" s="118"/>
      <c r="AL363" s="118" t="str">
        <f>IF(G363=2,V363,"")</f>
        <v/>
      </c>
      <c r="AM363" s="118"/>
      <c r="AN363" s="118" t="str">
        <f>IF(G363=2,X363,"")</f>
        <v/>
      </c>
      <c r="AO363" s="118"/>
      <c r="AP363" s="118" t="str">
        <f>IF(G363=2,Z363,"")</f>
        <v/>
      </c>
      <c r="AQ363" s="119"/>
      <c r="AR363" s="120"/>
      <c r="AS363" s="118"/>
      <c r="AT363" s="118" t="str">
        <f>IF(G363=3,V363,"")</f>
        <v/>
      </c>
      <c r="AU363" s="118"/>
      <c r="AV363" s="118" t="str">
        <f>IF(G363=3,X363,"")</f>
        <v/>
      </c>
      <c r="AW363" s="118"/>
      <c r="AX363" s="118" t="str">
        <f>IF(G363=3,Z363,"")</f>
        <v/>
      </c>
      <c r="AY363" s="119"/>
      <c r="AZ363" s="120"/>
      <c r="BA363" s="118"/>
      <c r="BB363" s="118" t="str">
        <f>IF(G363=4,V363,"")</f>
        <v/>
      </c>
      <c r="BC363" s="118"/>
      <c r="BD363" s="118" t="str">
        <f>IF(G363=4,X363,"")</f>
        <v/>
      </c>
      <c r="BE363" s="118"/>
      <c r="BF363" s="118" t="str">
        <f>IF(G363=4,Z363,"")</f>
        <v/>
      </c>
      <c r="BG363" s="119"/>
      <c r="BH363" s="120"/>
      <c r="BI363" s="116"/>
      <c r="BJ363" s="118" t="str">
        <f>IF(G363=5,V363,"")</f>
        <v/>
      </c>
      <c r="BK363" s="118"/>
      <c r="BL363" s="118" t="str">
        <f>IF(G363=5,X363,"")</f>
        <v/>
      </c>
      <c r="BM363" s="118"/>
      <c r="BN363" s="118" t="str">
        <f>IF(G363=5,Z363,"")</f>
        <v/>
      </c>
      <c r="BO363" s="119"/>
      <c r="BP363" s="120"/>
      <c r="BQ363" s="116"/>
      <c r="BR363" s="118" t="str">
        <f t="shared" si="1110"/>
        <v/>
      </c>
      <c r="BS363" s="118"/>
      <c r="BT363" s="118" t="str">
        <f t="shared" si="1111"/>
        <v/>
      </c>
      <c r="BU363" s="118"/>
      <c r="BV363" s="118" t="str">
        <f t="shared" si="1112"/>
        <v/>
      </c>
      <c r="BW363" s="119"/>
      <c r="BX363" s="120"/>
      <c r="BY363" s="121"/>
      <c r="BZ363" s="118" t="str">
        <f t="shared" si="1113"/>
        <v/>
      </c>
      <c r="CA363" s="118"/>
      <c r="CB363" s="118" t="str">
        <f t="shared" si="1114"/>
        <v/>
      </c>
      <c r="CC363" s="118"/>
      <c r="CD363" s="118" t="str">
        <f t="shared" si="1115"/>
        <v/>
      </c>
      <c r="CE363" s="119"/>
      <c r="CH363" s="118" t="str">
        <f t="shared" si="1116"/>
        <v/>
      </c>
      <c r="CI363" s="118"/>
      <c r="CJ363" s="118" t="str">
        <f t="shared" si="1117"/>
        <v/>
      </c>
      <c r="CK363" s="118"/>
      <c r="CL363" s="118" t="str">
        <f t="shared" si="1118"/>
        <v/>
      </c>
      <c r="CM363" s="119"/>
      <c r="DQ363" s="134"/>
    </row>
    <row r="364" spans="1:121" s="113" customFormat="1" ht="45.75" customHeight="1" x14ac:dyDescent="0.25">
      <c r="A364" s="312"/>
      <c r="B364" s="313" t="s">
        <v>84</v>
      </c>
      <c r="C364" s="352" t="str">
        <f t="shared" si="1104"/>
        <v>14 - LA RESTAURATION TRADITIONNELLE DU SITE (si existante)</v>
      </c>
      <c r="D364" s="351" t="s">
        <v>747</v>
      </c>
      <c r="E364" s="313" t="s">
        <v>78</v>
      </c>
      <c r="F364" s="313">
        <f>VLOOKUP(H364,Feuil1!A$1:B$5,2,0)</f>
        <v>0.1</v>
      </c>
      <c r="G364" s="322">
        <f t="shared" si="1046"/>
        <v>1</v>
      </c>
      <c r="H364" s="318" t="s">
        <v>74</v>
      </c>
      <c r="I364" s="333">
        <v>89</v>
      </c>
      <c r="J364" s="663">
        <f>IF(I364&lt;&gt;"",MAX(J$1:J363)+1,"")</f>
        <v>317</v>
      </c>
      <c r="K364" s="185" t="s">
        <v>721</v>
      </c>
      <c r="L364" s="190">
        <v>3</v>
      </c>
      <c r="M364" s="214" t="str">
        <f>IF('RESULTAT GLOBAL'!I$30="NON","Non Mesuré","OUI")</f>
        <v>OUI</v>
      </c>
      <c r="N364" s="670" t="str">
        <f>IF('RESULTAT GLOBAL'!I$30="NON","Absence de restauration traditionnelle","")</f>
        <v/>
      </c>
      <c r="O364" s="200" t="str">
        <f t="shared" si="1035"/>
        <v/>
      </c>
      <c r="P364" s="185" t="s">
        <v>786</v>
      </c>
      <c r="Q364" s="448" t="s">
        <v>763</v>
      </c>
      <c r="R364" s="115"/>
      <c r="S364" s="145"/>
      <c r="T364" s="116">
        <f t="shared" si="1130"/>
        <v>3</v>
      </c>
      <c r="U364" s="116">
        <f t="shared" si="1131"/>
        <v>1</v>
      </c>
      <c r="V364" s="116">
        <f t="shared" si="1132"/>
        <v>3</v>
      </c>
      <c r="W364" s="116"/>
      <c r="X364" s="116">
        <f t="shared" si="1133"/>
        <v>0</v>
      </c>
      <c r="Y364" s="116"/>
      <c r="Z364" s="116">
        <f t="shared" si="1134"/>
        <v>3</v>
      </c>
      <c r="AA364" s="116"/>
      <c r="AB364" s="117"/>
      <c r="AC364" s="117"/>
      <c r="AD364" s="118">
        <f>IF(G364=1,V364,"")</f>
        <v>3</v>
      </c>
      <c r="AE364" s="118"/>
      <c r="AF364" s="118">
        <f>IF(G364=1,X364,"")</f>
        <v>0</v>
      </c>
      <c r="AG364" s="118"/>
      <c r="AH364" s="118">
        <f>IF(G364=1,Z364,"")</f>
        <v>3</v>
      </c>
      <c r="AI364" s="119"/>
      <c r="AJ364" s="120"/>
      <c r="AK364" s="118"/>
      <c r="AL364" s="118" t="str">
        <f>IF(G364=2,V364,"")</f>
        <v/>
      </c>
      <c r="AM364" s="118"/>
      <c r="AN364" s="118" t="str">
        <f>IF(G364=2,X364,"")</f>
        <v/>
      </c>
      <c r="AO364" s="118"/>
      <c r="AP364" s="118" t="str">
        <f>IF(G364=2,Z364,"")</f>
        <v/>
      </c>
      <c r="AQ364" s="119"/>
      <c r="AR364" s="120"/>
      <c r="AS364" s="118"/>
      <c r="AT364" s="118" t="str">
        <f>IF(G364=3,V364,"")</f>
        <v/>
      </c>
      <c r="AU364" s="118"/>
      <c r="AV364" s="118" t="str">
        <f>IF(G364=3,X364,"")</f>
        <v/>
      </c>
      <c r="AW364" s="118"/>
      <c r="AX364" s="118" t="str">
        <f>IF(G364=3,Z364,"")</f>
        <v/>
      </c>
      <c r="AY364" s="119"/>
      <c r="AZ364" s="120"/>
      <c r="BA364" s="118"/>
      <c r="BB364" s="118" t="str">
        <f>IF(G364=4,V364,"")</f>
        <v/>
      </c>
      <c r="BC364" s="118"/>
      <c r="BD364" s="118" t="str">
        <f>IF(G364=4,X364,"")</f>
        <v/>
      </c>
      <c r="BE364" s="118"/>
      <c r="BF364" s="118" t="str">
        <f>IF(G364=4,Z364,"")</f>
        <v/>
      </c>
      <c r="BG364" s="119"/>
      <c r="BH364" s="120"/>
      <c r="BI364" s="116"/>
      <c r="BJ364" s="118" t="str">
        <f>IF(G364=5,V364,"")</f>
        <v/>
      </c>
      <c r="BK364" s="118"/>
      <c r="BL364" s="118" t="str">
        <f>IF(G364=5,X364,"")</f>
        <v/>
      </c>
      <c r="BM364" s="118"/>
      <c r="BN364" s="118" t="str">
        <f>IF(G364=5,Z364,"")</f>
        <v/>
      </c>
      <c r="BO364" s="119"/>
      <c r="BP364" s="120"/>
      <c r="BQ364" s="116"/>
      <c r="BR364" s="118" t="str">
        <f t="shared" si="1110"/>
        <v/>
      </c>
      <c r="BS364" s="118"/>
      <c r="BT364" s="118" t="str">
        <f t="shared" si="1111"/>
        <v/>
      </c>
      <c r="BU364" s="118"/>
      <c r="BV364" s="118" t="str">
        <f t="shared" si="1112"/>
        <v/>
      </c>
      <c r="BW364" s="119"/>
      <c r="BX364" s="120"/>
      <c r="BY364" s="121"/>
      <c r="BZ364" s="118" t="str">
        <f t="shared" si="1113"/>
        <v/>
      </c>
      <c r="CA364" s="118"/>
      <c r="CB364" s="118" t="str">
        <f t="shared" si="1114"/>
        <v/>
      </c>
      <c r="CC364" s="118"/>
      <c r="CD364" s="118" t="str">
        <f t="shared" si="1115"/>
        <v/>
      </c>
      <c r="CE364" s="119"/>
      <c r="CH364" s="118" t="str">
        <f t="shared" si="1116"/>
        <v/>
      </c>
      <c r="CI364" s="118"/>
      <c r="CJ364" s="118" t="str">
        <f t="shared" si="1117"/>
        <v/>
      </c>
      <c r="CK364" s="118"/>
      <c r="CL364" s="118" t="str">
        <f t="shared" si="1118"/>
        <v/>
      </c>
      <c r="CM364" s="119"/>
      <c r="DQ364" s="134">
        <f>IF(I364&lt;&gt;"",MAX(J$1:J360)+1,"")</f>
        <v>314</v>
      </c>
    </row>
    <row r="365" spans="1:121" s="132" customFormat="1" ht="18" customHeight="1" x14ac:dyDescent="0.25">
      <c r="A365" s="312"/>
      <c r="B365" s="313"/>
      <c r="C365" s="313"/>
      <c r="D365" s="351" t="s">
        <v>747</v>
      </c>
      <c r="E365" s="313"/>
      <c r="F365" s="313"/>
      <c r="G365" s="322"/>
      <c r="H365" s="322"/>
      <c r="I365" s="350"/>
      <c r="J365" s="663" t="str">
        <f>IF(I365&lt;&gt;"",MAX(J$1:J364)+1,"")</f>
        <v/>
      </c>
      <c r="K365" s="143" t="s">
        <v>365</v>
      </c>
      <c r="L365" s="204"/>
      <c r="M365" s="215"/>
      <c r="N365" s="641"/>
      <c r="O365" s="201" t="str">
        <f t="shared" si="1035"/>
        <v/>
      </c>
      <c r="P365" s="150"/>
      <c r="Q365" s="451"/>
      <c r="R365" s="115"/>
      <c r="S365" s="112"/>
      <c r="T365" s="273"/>
      <c r="U365" s="126"/>
      <c r="V365" s="126"/>
      <c r="W365" s="126"/>
      <c r="X365" s="126"/>
      <c r="Y365" s="126"/>
      <c r="Z365" s="126"/>
      <c r="AA365" s="126"/>
      <c r="AB365" s="127"/>
      <c r="AC365" s="127"/>
      <c r="AD365" s="128"/>
      <c r="AE365" s="128"/>
      <c r="AF365" s="128"/>
      <c r="AG365" s="128"/>
      <c r="AH365" s="128"/>
      <c r="AI365" s="129"/>
      <c r="AJ365" s="130"/>
      <c r="AK365" s="128"/>
      <c r="AL365" s="128"/>
      <c r="AM365" s="128"/>
      <c r="AN365" s="128"/>
      <c r="AO365" s="128"/>
      <c r="AP365" s="128"/>
      <c r="AQ365" s="129"/>
      <c r="AR365" s="130"/>
      <c r="AS365" s="128"/>
      <c r="AT365" s="128"/>
      <c r="AU365" s="128"/>
      <c r="AV365" s="128"/>
      <c r="AW365" s="128"/>
      <c r="AX365" s="128"/>
      <c r="AY365" s="129"/>
      <c r="AZ365" s="130"/>
      <c r="BA365" s="128"/>
      <c r="BB365" s="128"/>
      <c r="BC365" s="128"/>
      <c r="BD365" s="128"/>
      <c r="BE365" s="128"/>
      <c r="BF365" s="128"/>
      <c r="BG365" s="129"/>
      <c r="BH365" s="130"/>
      <c r="BI365" s="126"/>
      <c r="BJ365" s="128"/>
      <c r="BK365" s="128"/>
      <c r="BL365" s="128"/>
      <c r="BM365" s="128"/>
      <c r="BN365" s="128"/>
      <c r="BO365" s="129"/>
      <c r="BP365" s="130"/>
      <c r="BQ365" s="126"/>
      <c r="BR365" s="128" t="str">
        <f t="shared" si="1110"/>
        <v/>
      </c>
      <c r="BS365" s="128"/>
      <c r="BT365" s="128" t="str">
        <f t="shared" si="1111"/>
        <v/>
      </c>
      <c r="BU365" s="128"/>
      <c r="BV365" s="128" t="str">
        <f t="shared" si="1112"/>
        <v/>
      </c>
      <c r="BW365" s="129"/>
      <c r="BX365" s="130"/>
      <c r="BY365" s="131"/>
      <c r="BZ365" s="128" t="str">
        <f t="shared" si="1113"/>
        <v/>
      </c>
      <c r="CA365" s="128"/>
      <c r="CB365" s="128" t="str">
        <f t="shared" si="1114"/>
        <v/>
      </c>
      <c r="CC365" s="128"/>
      <c r="CD365" s="128" t="str">
        <f t="shared" si="1115"/>
        <v/>
      </c>
      <c r="CE365" s="129"/>
      <c r="CH365" s="128" t="str">
        <f t="shared" si="1116"/>
        <v/>
      </c>
      <c r="CI365" s="128"/>
      <c r="CJ365" s="128" t="str">
        <f t="shared" si="1117"/>
        <v/>
      </c>
      <c r="CK365" s="128"/>
      <c r="CL365" s="128" t="str">
        <f t="shared" si="1118"/>
        <v/>
      </c>
      <c r="CM365" s="129"/>
      <c r="DQ365" s="124" t="str">
        <f>IF(I365&lt;&gt;"",MAX(J$1:J364)+1,"")</f>
        <v/>
      </c>
    </row>
    <row r="366" spans="1:121" s="113" customFormat="1" ht="138.75" customHeight="1" x14ac:dyDescent="0.25">
      <c r="A366" s="312"/>
      <c r="B366" s="313" t="s">
        <v>72</v>
      </c>
      <c r="C366" s="352" t="str">
        <f t="shared" si="1104"/>
        <v>14 - LA RESTAURATION TRADITIONNELLE DU SITE (si existante)</v>
      </c>
      <c r="D366" s="351" t="s">
        <v>747</v>
      </c>
      <c r="E366" s="313" t="s">
        <v>78</v>
      </c>
      <c r="F366" s="313">
        <f>VLOOKUP(H366,Feuil1!A$1:B$5,2,0)</f>
        <v>0.35</v>
      </c>
      <c r="G366" s="322">
        <f t="shared" si="1046"/>
        <v>2</v>
      </c>
      <c r="H366" s="318" t="s">
        <v>121</v>
      </c>
      <c r="I366" s="333">
        <v>69</v>
      </c>
      <c r="J366" s="663">
        <f>IF(I366&lt;&gt;"",MAX(J$1:J365)+1,"")</f>
        <v>318</v>
      </c>
      <c r="K366" s="397" t="s">
        <v>545</v>
      </c>
      <c r="L366" s="440">
        <v>3</v>
      </c>
      <c r="M366" s="398" t="str">
        <f>IF('RESULTAT GLOBAL'!I$30="NON","Non Mesuré","Très Satisfaisant")</f>
        <v>Très Satisfaisant</v>
      </c>
      <c r="N366" s="399" t="str">
        <f>IF('RESULTAT GLOBAL'!I$30="NON","Absence de restauration traditionnelle","")</f>
        <v/>
      </c>
      <c r="O366" s="400" t="str">
        <f t="shared" si="1035"/>
        <v/>
      </c>
      <c r="P366" s="441" t="s">
        <v>546</v>
      </c>
      <c r="Q366" s="455" t="s">
        <v>763</v>
      </c>
      <c r="R366" s="115"/>
      <c r="S366" s="145"/>
      <c r="T366" s="263">
        <f t="shared" ref="T366" si="1155">L366</f>
        <v>3</v>
      </c>
      <c r="U366" s="116">
        <f>IF(M366="Très Satisfaisant",1,IF(M366="Satisfaisant",0.75,IF(M366="Insatisfaisant",0.25,IF(M366="Très Insatisfaisant",0,IF(M366="Non Mesuré","",0)))))</f>
        <v>1</v>
      </c>
      <c r="V366" s="116">
        <f t="shared" ref="V366" si="1156">IF(M366&lt;&gt;"Non Mesuré",T366*U366,"")</f>
        <v>3</v>
      </c>
      <c r="W366" s="116"/>
      <c r="X366" s="116">
        <f t="shared" ref="X366" si="1157">IF(M366="Non Mesuré",T366,0)</f>
        <v>0</v>
      </c>
      <c r="Y366" s="116"/>
      <c r="Z366" s="116">
        <f t="shared" ref="Z366" si="1158">T366-X366</f>
        <v>3</v>
      </c>
      <c r="AA366" s="116"/>
      <c r="AB366" s="117"/>
      <c r="AC366" s="117"/>
      <c r="AD366" s="118" t="str">
        <f>IF(G366=1,V366,"")</f>
        <v/>
      </c>
      <c r="AE366" s="118"/>
      <c r="AF366" s="118" t="str">
        <f>IF(G366=1,X366,"")</f>
        <v/>
      </c>
      <c r="AG366" s="118"/>
      <c r="AH366" s="118" t="str">
        <f>IF(G366=1,Z366,"")</f>
        <v/>
      </c>
      <c r="AI366" s="119"/>
      <c r="AJ366" s="120"/>
      <c r="AK366" s="118"/>
      <c r="AL366" s="118">
        <f>IF(G366=2,V366,"")</f>
        <v>3</v>
      </c>
      <c r="AM366" s="118"/>
      <c r="AN366" s="118">
        <f>IF(G366=2,X366,"")</f>
        <v>0</v>
      </c>
      <c r="AO366" s="118"/>
      <c r="AP366" s="118">
        <f>IF(G366=2,Z366,"")</f>
        <v>3</v>
      </c>
      <c r="AQ366" s="119"/>
      <c r="AR366" s="120"/>
      <c r="AS366" s="118"/>
      <c r="AT366" s="118" t="str">
        <f>IF(G366=3,V366,"")</f>
        <v/>
      </c>
      <c r="AU366" s="118"/>
      <c r="AV366" s="118" t="str">
        <f>IF(G366=3,X366,"")</f>
        <v/>
      </c>
      <c r="AW366" s="118"/>
      <c r="AX366" s="118" t="str">
        <f>IF(G366=3,Z366,"")</f>
        <v/>
      </c>
      <c r="AY366" s="119"/>
      <c r="AZ366" s="120"/>
      <c r="BA366" s="118"/>
      <c r="BB366" s="118" t="str">
        <f>IF(G366=4,V366,"")</f>
        <v/>
      </c>
      <c r="BC366" s="118"/>
      <c r="BD366" s="118" t="str">
        <f>IF(G366=4,X366,"")</f>
        <v/>
      </c>
      <c r="BE366" s="118"/>
      <c r="BF366" s="118" t="str">
        <f>IF(G366=4,Z366,"")</f>
        <v/>
      </c>
      <c r="BG366" s="119"/>
      <c r="BH366" s="120"/>
      <c r="BI366" s="116"/>
      <c r="BJ366" s="118" t="str">
        <f>IF(G366=5,V366,"")</f>
        <v/>
      </c>
      <c r="BK366" s="118"/>
      <c r="BL366" s="118" t="str">
        <f>IF(G366=5,X366,"")</f>
        <v/>
      </c>
      <c r="BM366" s="118"/>
      <c r="BN366" s="118" t="str">
        <f>IF(G366=5,Z366,"")</f>
        <v/>
      </c>
      <c r="BO366" s="119"/>
      <c r="BP366" s="120"/>
      <c r="BQ366" s="116"/>
      <c r="BR366" s="118" t="str">
        <f t="shared" si="1110"/>
        <v/>
      </c>
      <c r="BS366" s="118"/>
      <c r="BT366" s="118" t="str">
        <f t="shared" si="1111"/>
        <v/>
      </c>
      <c r="BU366" s="118"/>
      <c r="BV366" s="118" t="str">
        <f t="shared" si="1112"/>
        <v/>
      </c>
      <c r="BW366" s="119"/>
      <c r="BX366" s="120"/>
      <c r="BY366" s="121"/>
      <c r="BZ366" s="118" t="str">
        <f t="shared" si="1113"/>
        <v/>
      </c>
      <c r="CA366" s="118"/>
      <c r="CB366" s="118" t="str">
        <f t="shared" si="1114"/>
        <v/>
      </c>
      <c r="CC366" s="118"/>
      <c r="CD366" s="118" t="str">
        <f t="shared" si="1115"/>
        <v/>
      </c>
      <c r="CE366" s="119"/>
      <c r="CH366" s="118" t="str">
        <f t="shared" si="1116"/>
        <v/>
      </c>
      <c r="CI366" s="118"/>
      <c r="CJ366" s="118" t="str">
        <f t="shared" si="1117"/>
        <v/>
      </c>
      <c r="CK366" s="118"/>
      <c r="CL366" s="118" t="str">
        <f t="shared" si="1118"/>
        <v/>
      </c>
      <c r="CM366" s="119"/>
      <c r="DQ366" s="134">
        <f>IF(I366&lt;&gt;"",MAX(J$1:J365)+1,"")</f>
        <v>318</v>
      </c>
    </row>
    <row r="367" spans="1:121" s="132" customFormat="1" ht="18" customHeight="1" x14ac:dyDescent="0.25">
      <c r="A367" s="312"/>
      <c r="B367" s="313"/>
      <c r="C367" s="313"/>
      <c r="D367" s="351" t="s">
        <v>747</v>
      </c>
      <c r="E367" s="313"/>
      <c r="F367" s="313"/>
      <c r="G367" s="322"/>
      <c r="H367" s="322"/>
      <c r="I367" s="350"/>
      <c r="J367" s="663" t="str">
        <f>IF(I367&lt;&gt;"",MAX(J$1:J366)+1,"")</f>
        <v/>
      </c>
      <c r="K367" s="143" t="s">
        <v>366</v>
      </c>
      <c r="L367" s="204"/>
      <c r="M367" s="215"/>
      <c r="N367" s="641"/>
      <c r="O367" s="201" t="str">
        <f t="shared" si="1035"/>
        <v/>
      </c>
      <c r="P367" s="150"/>
      <c r="Q367" s="449"/>
      <c r="R367" s="115"/>
      <c r="S367" s="112"/>
      <c r="T367" s="273"/>
      <c r="U367" s="126"/>
      <c r="V367" s="126"/>
      <c r="W367" s="126"/>
      <c r="X367" s="126"/>
      <c r="Y367" s="126"/>
      <c r="Z367" s="126"/>
      <c r="AA367" s="126"/>
      <c r="AB367" s="127"/>
      <c r="AC367" s="127"/>
      <c r="AD367" s="128"/>
      <c r="AE367" s="128"/>
      <c r="AF367" s="128"/>
      <c r="AG367" s="128"/>
      <c r="AH367" s="128"/>
      <c r="AI367" s="129"/>
      <c r="AJ367" s="130"/>
      <c r="AK367" s="128"/>
      <c r="AL367" s="128"/>
      <c r="AM367" s="128"/>
      <c r="AN367" s="128"/>
      <c r="AO367" s="128"/>
      <c r="AP367" s="128"/>
      <c r="AQ367" s="129"/>
      <c r="AR367" s="130"/>
      <c r="AS367" s="128"/>
      <c r="AT367" s="128"/>
      <c r="AU367" s="128"/>
      <c r="AV367" s="128"/>
      <c r="AW367" s="128"/>
      <c r="AX367" s="128"/>
      <c r="AY367" s="129"/>
      <c r="AZ367" s="130"/>
      <c r="BA367" s="128"/>
      <c r="BB367" s="128"/>
      <c r="BC367" s="128"/>
      <c r="BD367" s="128"/>
      <c r="BE367" s="128"/>
      <c r="BF367" s="128"/>
      <c r="BG367" s="129"/>
      <c r="BH367" s="130"/>
      <c r="BI367" s="126"/>
      <c r="BJ367" s="128"/>
      <c r="BK367" s="128"/>
      <c r="BL367" s="128"/>
      <c r="BM367" s="128"/>
      <c r="BN367" s="128"/>
      <c r="BO367" s="129"/>
      <c r="BP367" s="130"/>
      <c r="BQ367" s="126"/>
      <c r="BR367" s="128" t="str">
        <f t="shared" si="1110"/>
        <v/>
      </c>
      <c r="BS367" s="128"/>
      <c r="BT367" s="128" t="str">
        <f t="shared" si="1111"/>
        <v/>
      </c>
      <c r="BU367" s="128"/>
      <c r="BV367" s="128" t="str">
        <f t="shared" si="1112"/>
        <v/>
      </c>
      <c r="BW367" s="129"/>
      <c r="BX367" s="130"/>
      <c r="BY367" s="131"/>
      <c r="BZ367" s="128" t="str">
        <f t="shared" si="1113"/>
        <v/>
      </c>
      <c r="CA367" s="128"/>
      <c r="CB367" s="128" t="str">
        <f t="shared" si="1114"/>
        <v/>
      </c>
      <c r="CC367" s="128"/>
      <c r="CD367" s="128" t="str">
        <f t="shared" si="1115"/>
        <v/>
      </c>
      <c r="CE367" s="129"/>
      <c r="CH367" s="128" t="str">
        <f t="shared" si="1116"/>
        <v/>
      </c>
      <c r="CI367" s="128"/>
      <c r="CJ367" s="128" t="str">
        <f t="shared" si="1117"/>
        <v/>
      </c>
      <c r="CK367" s="128"/>
      <c r="CL367" s="128" t="str">
        <f t="shared" si="1118"/>
        <v/>
      </c>
      <c r="CM367" s="129"/>
      <c r="DQ367" s="124" t="str">
        <f>IF(I367&lt;&gt;"",MAX(J$1:J366)+1,"")</f>
        <v/>
      </c>
    </row>
    <row r="368" spans="1:121" s="113" customFormat="1" ht="80.25" customHeight="1" x14ac:dyDescent="0.25">
      <c r="A368" s="312"/>
      <c r="B368" s="313" t="s">
        <v>72</v>
      </c>
      <c r="C368" s="352" t="str">
        <f t="shared" si="1104"/>
        <v>14 - LA RESTAURATION TRADITIONNELLE DU SITE (si existante)</v>
      </c>
      <c r="D368" s="351" t="s">
        <v>747</v>
      </c>
      <c r="E368" s="313" t="s">
        <v>78</v>
      </c>
      <c r="F368" s="313">
        <f>VLOOKUP(H368,Feuil1!A$1:B$5,2,0)</f>
        <v>0.35</v>
      </c>
      <c r="G368" s="322">
        <f t="shared" si="1046"/>
        <v>2</v>
      </c>
      <c r="H368" s="323" t="s">
        <v>121</v>
      </c>
      <c r="I368" s="333">
        <v>20</v>
      </c>
      <c r="J368" s="663">
        <f>IF(I368&lt;&gt;"",MAX(J$1:J367)+1,"")</f>
        <v>319</v>
      </c>
      <c r="K368" s="401" t="s">
        <v>367</v>
      </c>
      <c r="L368" s="439">
        <v>3</v>
      </c>
      <c r="M368" s="403" t="str">
        <f>IF('RESULTAT GLOBAL'!I$30="NON","Non Mesuré","Très Satisfaisant")</f>
        <v>Très Satisfaisant</v>
      </c>
      <c r="N368" s="679" t="str">
        <f>IF('RESULTAT GLOBAL'!I$30="NON","Absence de restauration traditionnelle","")</f>
        <v/>
      </c>
      <c r="O368" s="404" t="str">
        <f t="shared" si="1035"/>
        <v/>
      </c>
      <c r="P368" s="433" t="s">
        <v>368</v>
      </c>
      <c r="Q368" s="446" t="s">
        <v>763</v>
      </c>
      <c r="R368" s="115"/>
      <c r="S368" s="145"/>
      <c r="T368" s="263">
        <f t="shared" ref="T368:T369" si="1159">L368</f>
        <v>3</v>
      </c>
      <c r="U368" s="116">
        <f t="shared" ref="U368:U369" si="1160">IF(M368="Très Satisfaisant",1,IF(M368="Satisfaisant",0.75,IF(M368="Insatisfaisant",0.25,IF(M368="Très Insatisfaisant",0,IF(M368="Non Mesuré","",0)))))</f>
        <v>1</v>
      </c>
      <c r="V368" s="116">
        <f t="shared" ref="V368:V369" si="1161">IF(M368&lt;&gt;"Non Mesuré",T368*U368,"")</f>
        <v>3</v>
      </c>
      <c r="W368" s="116"/>
      <c r="X368" s="116">
        <f t="shared" ref="X368:X369" si="1162">IF(M368="Non Mesuré",T368,0)</f>
        <v>0</v>
      </c>
      <c r="Y368" s="116"/>
      <c r="Z368" s="116">
        <f t="shared" ref="Z368:Z369" si="1163">T368-X368</f>
        <v>3</v>
      </c>
      <c r="AA368" s="116"/>
      <c r="AB368" s="117"/>
      <c r="AC368" s="117"/>
      <c r="AD368" s="118" t="str">
        <f>IF(G368=1,V368,"")</f>
        <v/>
      </c>
      <c r="AE368" s="118"/>
      <c r="AF368" s="118" t="str">
        <f>IF(G368=1,X368,"")</f>
        <v/>
      </c>
      <c r="AG368" s="118"/>
      <c r="AH368" s="118" t="str">
        <f>IF(G368=1,Z368,"")</f>
        <v/>
      </c>
      <c r="AI368" s="119"/>
      <c r="AJ368" s="120"/>
      <c r="AK368" s="118"/>
      <c r="AL368" s="118">
        <f>IF(G368=2,V368,"")</f>
        <v>3</v>
      </c>
      <c r="AM368" s="118"/>
      <c r="AN368" s="118">
        <f>IF(G368=2,X368,"")</f>
        <v>0</v>
      </c>
      <c r="AO368" s="118"/>
      <c r="AP368" s="118">
        <f>IF(G368=2,Z368,"")</f>
        <v>3</v>
      </c>
      <c r="AQ368" s="119"/>
      <c r="AR368" s="120"/>
      <c r="AS368" s="118"/>
      <c r="AT368" s="118" t="str">
        <f>IF(G368=3,V368,"")</f>
        <v/>
      </c>
      <c r="AU368" s="118"/>
      <c r="AV368" s="118" t="str">
        <f>IF(G368=3,X368,"")</f>
        <v/>
      </c>
      <c r="AW368" s="118"/>
      <c r="AX368" s="118" t="str">
        <f>IF(G368=3,Z368,"")</f>
        <v/>
      </c>
      <c r="AY368" s="119"/>
      <c r="AZ368" s="120"/>
      <c r="BA368" s="118"/>
      <c r="BB368" s="118" t="str">
        <f>IF(G368=4,V368,"")</f>
        <v/>
      </c>
      <c r="BC368" s="118"/>
      <c r="BD368" s="118" t="str">
        <f>IF(G368=4,X368,"")</f>
        <v/>
      </c>
      <c r="BE368" s="118"/>
      <c r="BF368" s="118" t="str">
        <f>IF(G368=4,Z368,"")</f>
        <v/>
      </c>
      <c r="BG368" s="119"/>
      <c r="BH368" s="120"/>
      <c r="BI368" s="116"/>
      <c r="BJ368" s="118" t="str">
        <f>IF(G368=5,V368,"")</f>
        <v/>
      </c>
      <c r="BK368" s="118"/>
      <c r="BL368" s="118" t="str">
        <f>IF(G368=5,X368,"")</f>
        <v/>
      </c>
      <c r="BM368" s="118"/>
      <c r="BN368" s="118" t="str">
        <f>IF(G368=5,Z368,"")</f>
        <v/>
      </c>
      <c r="BO368" s="119"/>
      <c r="BP368" s="120"/>
      <c r="BQ368" s="116"/>
      <c r="BR368" s="118" t="str">
        <f t="shared" si="1110"/>
        <v/>
      </c>
      <c r="BS368" s="118"/>
      <c r="BT368" s="118" t="str">
        <f t="shared" si="1111"/>
        <v/>
      </c>
      <c r="BU368" s="118"/>
      <c r="BV368" s="118" t="str">
        <f t="shared" si="1112"/>
        <v/>
      </c>
      <c r="BW368" s="119"/>
      <c r="BX368" s="120"/>
      <c r="BY368" s="121"/>
      <c r="BZ368" s="118" t="str">
        <f t="shared" si="1113"/>
        <v/>
      </c>
      <c r="CA368" s="118"/>
      <c r="CB368" s="118" t="str">
        <f t="shared" si="1114"/>
        <v/>
      </c>
      <c r="CC368" s="118"/>
      <c r="CD368" s="118" t="str">
        <f t="shared" si="1115"/>
        <v/>
      </c>
      <c r="CE368" s="119"/>
      <c r="CH368" s="118" t="str">
        <f t="shared" si="1116"/>
        <v/>
      </c>
      <c r="CI368" s="118"/>
      <c r="CJ368" s="118" t="str">
        <f t="shared" si="1117"/>
        <v/>
      </c>
      <c r="CK368" s="118"/>
      <c r="CL368" s="118" t="str">
        <f t="shared" si="1118"/>
        <v/>
      </c>
      <c r="CM368" s="119"/>
      <c r="DQ368" s="134">
        <f>IF(I368&lt;&gt;"",MAX(J$1:J367)+1,"")</f>
        <v>319</v>
      </c>
    </row>
    <row r="369" spans="1:121" s="113" customFormat="1" ht="92.25" customHeight="1" x14ac:dyDescent="0.25">
      <c r="A369" s="312"/>
      <c r="B369" s="313" t="s">
        <v>72</v>
      </c>
      <c r="C369" s="352" t="str">
        <f t="shared" si="1104"/>
        <v>14 - LA RESTAURATION TRADITIONNELLE DU SITE (si existante)</v>
      </c>
      <c r="D369" s="351" t="s">
        <v>747</v>
      </c>
      <c r="E369" s="313" t="s">
        <v>78</v>
      </c>
      <c r="F369" s="313">
        <f>VLOOKUP(H369,Feuil1!A$1:B$5,2,0)</f>
        <v>0.35</v>
      </c>
      <c r="G369" s="322">
        <f t="shared" si="1046"/>
        <v>2</v>
      </c>
      <c r="H369" s="323" t="s">
        <v>121</v>
      </c>
      <c r="I369" s="333">
        <v>71</v>
      </c>
      <c r="J369" s="663">
        <f>IF(I369&lt;&gt;"",MAX(J$1:J368)+1,"")</f>
        <v>320</v>
      </c>
      <c r="K369" s="193" t="s">
        <v>547</v>
      </c>
      <c r="L369" s="186">
        <v>9</v>
      </c>
      <c r="M369" s="213" t="str">
        <f>IF('RESULTAT GLOBAL'!I$30="NON","Non Mesuré","Très Satisfaisant")</f>
        <v>Très Satisfaisant</v>
      </c>
      <c r="N369" s="668" t="str">
        <f>IF('RESULTAT GLOBAL'!I$30="NON","Absence de restauration traditionnelle","")</f>
        <v/>
      </c>
      <c r="O369" s="199" t="str">
        <f t="shared" si="1035"/>
        <v/>
      </c>
      <c r="P369" s="193" t="s">
        <v>548</v>
      </c>
      <c r="Q369" s="447" t="s">
        <v>763</v>
      </c>
      <c r="R369" s="115"/>
      <c r="S369" s="145"/>
      <c r="T369" s="263">
        <f t="shared" si="1159"/>
        <v>9</v>
      </c>
      <c r="U369" s="116">
        <f t="shared" si="1160"/>
        <v>1</v>
      </c>
      <c r="V369" s="116">
        <f t="shared" si="1161"/>
        <v>9</v>
      </c>
      <c r="W369" s="116"/>
      <c r="X369" s="116">
        <f t="shared" si="1162"/>
        <v>0</v>
      </c>
      <c r="Y369" s="116"/>
      <c r="Z369" s="116">
        <f t="shared" si="1163"/>
        <v>9</v>
      </c>
      <c r="AA369" s="116"/>
      <c r="AB369" s="117"/>
      <c r="AC369" s="117"/>
      <c r="AD369" s="118" t="str">
        <f>IF(G369=1,V369,"")</f>
        <v/>
      </c>
      <c r="AE369" s="118"/>
      <c r="AF369" s="118" t="str">
        <f>IF(G369=1,X369,"")</f>
        <v/>
      </c>
      <c r="AG369" s="118"/>
      <c r="AH369" s="118" t="str">
        <f>IF(G369=1,Z369,"")</f>
        <v/>
      </c>
      <c r="AI369" s="119"/>
      <c r="AJ369" s="120"/>
      <c r="AK369" s="118"/>
      <c r="AL369" s="118">
        <f>IF(G369=2,V369,"")</f>
        <v>9</v>
      </c>
      <c r="AM369" s="118"/>
      <c r="AN369" s="118">
        <f>IF(G369=2,X369,"")</f>
        <v>0</v>
      </c>
      <c r="AO369" s="118"/>
      <c r="AP369" s="118">
        <f>IF(G369=2,Z369,"")</f>
        <v>9</v>
      </c>
      <c r="AQ369" s="119"/>
      <c r="AR369" s="120"/>
      <c r="AS369" s="118"/>
      <c r="AT369" s="118" t="str">
        <f>IF(G369=3,V369,"")</f>
        <v/>
      </c>
      <c r="AU369" s="118"/>
      <c r="AV369" s="118" t="str">
        <f>IF(G369=3,X369,"")</f>
        <v/>
      </c>
      <c r="AW369" s="118"/>
      <c r="AX369" s="118" t="str">
        <f>IF(G369=3,Z369,"")</f>
        <v/>
      </c>
      <c r="AY369" s="119"/>
      <c r="AZ369" s="120"/>
      <c r="BA369" s="118"/>
      <c r="BB369" s="118" t="str">
        <f>IF(G369=4,V369,"")</f>
        <v/>
      </c>
      <c r="BC369" s="118"/>
      <c r="BD369" s="118" t="str">
        <f>IF(G369=4,X369,"")</f>
        <v/>
      </c>
      <c r="BE369" s="118"/>
      <c r="BF369" s="118" t="str">
        <f>IF(G369=4,Z369,"")</f>
        <v/>
      </c>
      <c r="BG369" s="119"/>
      <c r="BH369" s="120"/>
      <c r="BI369" s="116"/>
      <c r="BJ369" s="118" t="str">
        <f>IF(G369=5,V369,"")</f>
        <v/>
      </c>
      <c r="BK369" s="118"/>
      <c r="BL369" s="118" t="str">
        <f>IF(G369=5,X369,"")</f>
        <v/>
      </c>
      <c r="BM369" s="118"/>
      <c r="BN369" s="118" t="str">
        <f>IF(G369=5,Z369,"")</f>
        <v/>
      </c>
      <c r="BO369" s="119"/>
      <c r="BP369" s="120"/>
      <c r="BQ369" s="116"/>
      <c r="BR369" s="118" t="str">
        <f t="shared" si="1110"/>
        <v/>
      </c>
      <c r="BS369" s="118"/>
      <c r="BT369" s="118" t="str">
        <f t="shared" si="1111"/>
        <v/>
      </c>
      <c r="BU369" s="118"/>
      <c r="BV369" s="118" t="str">
        <f t="shared" si="1112"/>
        <v/>
      </c>
      <c r="BW369" s="119"/>
      <c r="BX369" s="120"/>
      <c r="BY369" s="121"/>
      <c r="BZ369" s="118" t="str">
        <f t="shared" si="1113"/>
        <v/>
      </c>
      <c r="CA369" s="118"/>
      <c r="CB369" s="118" t="str">
        <f t="shared" si="1114"/>
        <v/>
      </c>
      <c r="CC369" s="118"/>
      <c r="CD369" s="118" t="str">
        <f t="shared" si="1115"/>
        <v/>
      </c>
      <c r="CE369" s="119"/>
      <c r="CH369" s="118" t="str">
        <f t="shared" si="1116"/>
        <v/>
      </c>
      <c r="CI369" s="118"/>
      <c r="CJ369" s="118" t="str">
        <f t="shared" si="1117"/>
        <v/>
      </c>
      <c r="CK369" s="118"/>
      <c r="CL369" s="118" t="str">
        <f t="shared" si="1118"/>
        <v/>
      </c>
      <c r="CM369" s="119"/>
      <c r="DQ369" s="134">
        <f>IF(I369&lt;&gt;"",MAX(J$1:J368)+1,"")</f>
        <v>320</v>
      </c>
    </row>
    <row r="370" spans="1:121" s="113" customFormat="1" ht="90" customHeight="1" x14ac:dyDescent="0.25">
      <c r="A370" s="312"/>
      <c r="B370" s="313" t="s">
        <v>72</v>
      </c>
      <c r="C370" s="352" t="str">
        <f t="shared" si="1104"/>
        <v>14 - LA RESTAURATION TRADITIONNELLE DU SITE (si existante)</v>
      </c>
      <c r="D370" s="351" t="s">
        <v>747</v>
      </c>
      <c r="E370" s="313" t="s">
        <v>78</v>
      </c>
      <c r="F370" s="313">
        <f>VLOOKUP(H370,Feuil1!A$1:B$5,2,0)</f>
        <v>0.35</v>
      </c>
      <c r="G370" s="322">
        <f t="shared" si="1046"/>
        <v>2</v>
      </c>
      <c r="H370" s="318" t="s">
        <v>121</v>
      </c>
      <c r="I370" s="333">
        <v>64</v>
      </c>
      <c r="J370" s="663">
        <f>IF(I370&lt;&gt;"",MAX(J$1:J369)+1,"")</f>
        <v>321</v>
      </c>
      <c r="K370" s="183" t="s">
        <v>369</v>
      </c>
      <c r="L370" s="186">
        <v>1</v>
      </c>
      <c r="M370" s="213" t="str">
        <f>IF('RESULTAT GLOBAL'!I$30="NON","Non Mesuré","OUI")</f>
        <v>OUI</v>
      </c>
      <c r="N370" s="668" t="str">
        <f>IF('RESULTAT GLOBAL'!I$30="NON","Absence de restauration traditionnelle","")</f>
        <v/>
      </c>
      <c r="O370" s="199" t="str">
        <f t="shared" si="1035"/>
        <v/>
      </c>
      <c r="P370" s="183" t="s">
        <v>370</v>
      </c>
      <c r="Q370" s="450" t="s">
        <v>333</v>
      </c>
      <c r="R370" s="115"/>
      <c r="S370" s="145"/>
      <c r="T370" s="116">
        <f t="shared" ref="T370:T372" si="1164">L370</f>
        <v>1</v>
      </c>
      <c r="U370" s="116">
        <f t="shared" ref="U370:U372" si="1165">IF(M370="OUI",1,IF(M370="NON",0,IF(M370="Non Mesuré","",0)))</f>
        <v>1</v>
      </c>
      <c r="V370" s="116">
        <f t="shared" ref="V370:V372" si="1166">IF(M370&lt;&gt;"Non Mesuré",T370*U370,"")</f>
        <v>1</v>
      </c>
      <c r="W370" s="116"/>
      <c r="X370" s="116">
        <f t="shared" ref="X370:X372" si="1167">IF(M370="Non Mesuré",T370,0)</f>
        <v>0</v>
      </c>
      <c r="Y370" s="116"/>
      <c r="Z370" s="116">
        <f t="shared" ref="Z370:Z372" si="1168">T370-X370</f>
        <v>1</v>
      </c>
      <c r="AA370" s="116"/>
      <c r="AB370" s="117"/>
      <c r="AC370" s="117"/>
      <c r="AD370" s="118" t="str">
        <f>IF(G370=1,V370,"")</f>
        <v/>
      </c>
      <c r="AE370" s="118"/>
      <c r="AF370" s="118" t="str">
        <f>IF(G370=1,X370,"")</f>
        <v/>
      </c>
      <c r="AG370" s="118"/>
      <c r="AH370" s="118" t="str">
        <f>IF(G370=1,Z370,"")</f>
        <v/>
      </c>
      <c r="AI370" s="119"/>
      <c r="AJ370" s="120"/>
      <c r="AK370" s="118"/>
      <c r="AL370" s="118">
        <f>IF(G370=2,V370,"")</f>
        <v>1</v>
      </c>
      <c r="AM370" s="118"/>
      <c r="AN370" s="118">
        <f>IF(G370=2,X370,"")</f>
        <v>0</v>
      </c>
      <c r="AO370" s="118"/>
      <c r="AP370" s="118">
        <f>IF(G370=2,Z370,"")</f>
        <v>1</v>
      </c>
      <c r="AQ370" s="119"/>
      <c r="AR370" s="120"/>
      <c r="AS370" s="118"/>
      <c r="AT370" s="118" t="str">
        <f>IF(G370=3,V370,"")</f>
        <v/>
      </c>
      <c r="AU370" s="118"/>
      <c r="AV370" s="118" t="str">
        <f>IF(G370=3,X370,"")</f>
        <v/>
      </c>
      <c r="AW370" s="118"/>
      <c r="AX370" s="118" t="str">
        <f>IF(G370=3,Z370,"")</f>
        <v/>
      </c>
      <c r="AY370" s="119"/>
      <c r="AZ370" s="120"/>
      <c r="BA370" s="118"/>
      <c r="BB370" s="118" t="str">
        <f>IF(G370=4,V370,"")</f>
        <v/>
      </c>
      <c r="BC370" s="118"/>
      <c r="BD370" s="118" t="str">
        <f>IF(G370=4,X370,"")</f>
        <v/>
      </c>
      <c r="BE370" s="118"/>
      <c r="BF370" s="118" t="str">
        <f>IF(G370=4,Z370,"")</f>
        <v/>
      </c>
      <c r="BG370" s="119"/>
      <c r="BH370" s="120"/>
      <c r="BI370" s="116"/>
      <c r="BJ370" s="118" t="str">
        <f>IF(G370=5,V370,"")</f>
        <v/>
      </c>
      <c r="BK370" s="118"/>
      <c r="BL370" s="118" t="str">
        <f>IF(G370=5,X370,"")</f>
        <v/>
      </c>
      <c r="BM370" s="118"/>
      <c r="BN370" s="118" t="str">
        <f>IF(G370=5,Z370,"")</f>
        <v/>
      </c>
      <c r="BO370" s="119"/>
      <c r="BP370" s="120"/>
      <c r="BQ370" s="116"/>
      <c r="BR370" s="118" t="str">
        <f t="shared" si="1110"/>
        <v/>
      </c>
      <c r="BS370" s="118"/>
      <c r="BT370" s="118" t="str">
        <f t="shared" si="1111"/>
        <v/>
      </c>
      <c r="BU370" s="118"/>
      <c r="BV370" s="118" t="str">
        <f t="shared" si="1112"/>
        <v/>
      </c>
      <c r="BW370" s="119"/>
      <c r="BX370" s="120"/>
      <c r="BY370" s="121"/>
      <c r="BZ370" s="118" t="str">
        <f t="shared" si="1113"/>
        <v/>
      </c>
      <c r="CA370" s="118"/>
      <c r="CB370" s="118" t="str">
        <f t="shared" si="1114"/>
        <v/>
      </c>
      <c r="CC370" s="118"/>
      <c r="CD370" s="118" t="str">
        <f t="shared" si="1115"/>
        <v/>
      </c>
      <c r="CE370" s="119"/>
      <c r="CH370" s="118" t="str">
        <f t="shared" si="1116"/>
        <v/>
      </c>
      <c r="CI370" s="118"/>
      <c r="CJ370" s="118" t="str">
        <f t="shared" si="1117"/>
        <v/>
      </c>
      <c r="CK370" s="118"/>
      <c r="CL370" s="118" t="str">
        <f t="shared" si="1118"/>
        <v/>
      </c>
      <c r="CM370" s="119"/>
      <c r="DQ370" s="134">
        <f>IF(I370&lt;&gt;"",MAX(J$1:J369)+1,"")</f>
        <v>321</v>
      </c>
    </row>
    <row r="371" spans="1:121" s="113" customFormat="1" ht="90" customHeight="1" x14ac:dyDescent="0.25">
      <c r="A371" s="312"/>
      <c r="B371" s="313" t="s">
        <v>72</v>
      </c>
      <c r="C371" s="352" t="str">
        <f t="shared" si="1104"/>
        <v>14 - LA RESTAURATION TRADITIONNELLE DU SITE (si existante)</v>
      </c>
      <c r="D371" s="351" t="s">
        <v>747</v>
      </c>
      <c r="E371" s="313" t="s">
        <v>78</v>
      </c>
      <c r="F371" s="313">
        <f>VLOOKUP(H371,Feuil1!A$1:B$5,2,0)</f>
        <v>0.35</v>
      </c>
      <c r="G371" s="322">
        <f t="shared" si="1046"/>
        <v>2</v>
      </c>
      <c r="H371" s="318" t="s">
        <v>121</v>
      </c>
      <c r="I371" s="333">
        <v>65</v>
      </c>
      <c r="J371" s="663">
        <f>IF(I371&lt;&gt;"",MAX(J$1:J370)+1,"")</f>
        <v>322</v>
      </c>
      <c r="K371" s="183" t="s">
        <v>371</v>
      </c>
      <c r="L371" s="186">
        <v>1</v>
      </c>
      <c r="M371" s="213" t="str">
        <f>IF('RESULTAT GLOBAL'!I$30="NON","Non Mesuré","OUI")</f>
        <v>OUI</v>
      </c>
      <c r="N371" s="668" t="str">
        <f>IF('RESULTAT GLOBAL'!I$30="NON","Absence de restauration traditionnelle","")</f>
        <v/>
      </c>
      <c r="O371" s="199" t="str">
        <f t="shared" si="1035"/>
        <v/>
      </c>
      <c r="P371" s="183" t="s">
        <v>372</v>
      </c>
      <c r="Q371" s="450" t="s">
        <v>333</v>
      </c>
      <c r="R371" s="115"/>
      <c r="S371" s="145"/>
      <c r="T371" s="116">
        <f t="shared" si="1164"/>
        <v>1</v>
      </c>
      <c r="U371" s="116">
        <f t="shared" si="1165"/>
        <v>1</v>
      </c>
      <c r="V371" s="116">
        <f t="shared" si="1166"/>
        <v>1</v>
      </c>
      <c r="W371" s="116"/>
      <c r="X371" s="116">
        <f t="shared" si="1167"/>
        <v>0</v>
      </c>
      <c r="Y371" s="116"/>
      <c r="Z371" s="116">
        <f t="shared" si="1168"/>
        <v>1</v>
      </c>
      <c r="AA371" s="116"/>
      <c r="AB371" s="117"/>
      <c r="AC371" s="117"/>
      <c r="AD371" s="118" t="str">
        <f>IF(G371=1,V371,"")</f>
        <v/>
      </c>
      <c r="AE371" s="118"/>
      <c r="AF371" s="118" t="str">
        <f>IF(G371=1,X371,"")</f>
        <v/>
      </c>
      <c r="AG371" s="118"/>
      <c r="AH371" s="118" t="str">
        <f>IF(G371=1,Z371,"")</f>
        <v/>
      </c>
      <c r="AI371" s="119"/>
      <c r="AJ371" s="120"/>
      <c r="AK371" s="118"/>
      <c r="AL371" s="118">
        <f>IF(G371=2,V371,"")</f>
        <v>1</v>
      </c>
      <c r="AM371" s="118"/>
      <c r="AN371" s="118">
        <f>IF(G371=2,X371,"")</f>
        <v>0</v>
      </c>
      <c r="AO371" s="118"/>
      <c r="AP371" s="118">
        <f>IF(G371=2,Z371,"")</f>
        <v>1</v>
      </c>
      <c r="AQ371" s="119"/>
      <c r="AR371" s="120"/>
      <c r="AS371" s="118"/>
      <c r="AT371" s="118" t="str">
        <f>IF(G371=3,V371,"")</f>
        <v/>
      </c>
      <c r="AU371" s="118"/>
      <c r="AV371" s="118" t="str">
        <f>IF(G371=3,X371,"")</f>
        <v/>
      </c>
      <c r="AW371" s="118"/>
      <c r="AX371" s="118" t="str">
        <f>IF(G371=3,Z371,"")</f>
        <v/>
      </c>
      <c r="AY371" s="119"/>
      <c r="AZ371" s="120"/>
      <c r="BA371" s="118"/>
      <c r="BB371" s="118" t="str">
        <f>IF(G371=4,V371,"")</f>
        <v/>
      </c>
      <c r="BC371" s="118"/>
      <c r="BD371" s="118" t="str">
        <f>IF(G371=4,X371,"")</f>
        <v/>
      </c>
      <c r="BE371" s="118"/>
      <c r="BF371" s="118" t="str">
        <f>IF(G371=4,Z371,"")</f>
        <v/>
      </c>
      <c r="BG371" s="119"/>
      <c r="BH371" s="120"/>
      <c r="BI371" s="116"/>
      <c r="BJ371" s="118" t="str">
        <f>IF(G371=5,V371,"")</f>
        <v/>
      </c>
      <c r="BK371" s="118"/>
      <c r="BL371" s="118" t="str">
        <f>IF(G371=5,X371,"")</f>
        <v/>
      </c>
      <c r="BM371" s="118"/>
      <c r="BN371" s="118" t="str">
        <f>IF(G371=5,Z371,"")</f>
        <v/>
      </c>
      <c r="BO371" s="119"/>
      <c r="BP371" s="120"/>
      <c r="BQ371" s="116"/>
      <c r="BR371" s="118" t="str">
        <f t="shared" si="1110"/>
        <v/>
      </c>
      <c r="BS371" s="118"/>
      <c r="BT371" s="118" t="str">
        <f t="shared" si="1111"/>
        <v/>
      </c>
      <c r="BU371" s="118"/>
      <c r="BV371" s="118" t="str">
        <f t="shared" si="1112"/>
        <v/>
      </c>
      <c r="BW371" s="119"/>
      <c r="BX371" s="120"/>
      <c r="BY371" s="121"/>
      <c r="BZ371" s="118" t="str">
        <f t="shared" si="1113"/>
        <v/>
      </c>
      <c r="CA371" s="118"/>
      <c r="CB371" s="118" t="str">
        <f t="shared" si="1114"/>
        <v/>
      </c>
      <c r="CC371" s="118"/>
      <c r="CD371" s="118" t="str">
        <f t="shared" si="1115"/>
        <v/>
      </c>
      <c r="CE371" s="119"/>
      <c r="CH371" s="118" t="str">
        <f t="shared" si="1116"/>
        <v/>
      </c>
      <c r="CI371" s="118"/>
      <c r="CJ371" s="118" t="str">
        <f t="shared" si="1117"/>
        <v/>
      </c>
      <c r="CK371" s="118"/>
      <c r="CL371" s="118" t="str">
        <f t="shared" si="1118"/>
        <v/>
      </c>
      <c r="CM371" s="119"/>
      <c r="DQ371" s="134">
        <f>IF(I371&lt;&gt;"",MAX(J$1:J370)+1,"")</f>
        <v>322</v>
      </c>
    </row>
    <row r="372" spans="1:121" s="113" customFormat="1" ht="58.5" customHeight="1" x14ac:dyDescent="0.25">
      <c r="A372" s="312"/>
      <c r="B372" s="313" t="s">
        <v>72</v>
      </c>
      <c r="C372" s="352" t="str">
        <f t="shared" si="1104"/>
        <v>14 - LA RESTAURATION TRADITIONNELLE DU SITE (si existante)</v>
      </c>
      <c r="D372" s="351" t="s">
        <v>747</v>
      </c>
      <c r="E372" s="313" t="s">
        <v>78</v>
      </c>
      <c r="F372" s="313">
        <f>VLOOKUP(H372,Feuil1!A$1:B$5,2,0)</f>
        <v>0.35</v>
      </c>
      <c r="G372" s="322">
        <f t="shared" si="1046"/>
        <v>2</v>
      </c>
      <c r="H372" s="318" t="s">
        <v>121</v>
      </c>
      <c r="I372" s="333">
        <v>25</v>
      </c>
      <c r="J372" s="663">
        <f>IF(I372&lt;&gt;"",MAX(J$1:J371)+1,"")</f>
        <v>323</v>
      </c>
      <c r="K372" s="185" t="s">
        <v>373</v>
      </c>
      <c r="L372" s="190">
        <v>3</v>
      </c>
      <c r="M372" s="214" t="str">
        <f>IF('RESULTAT GLOBAL'!I$30="NON","Non Mesuré","OUI")</f>
        <v>OUI</v>
      </c>
      <c r="N372" s="670" t="str">
        <f>IF('RESULTAT GLOBAL'!I$30="NON","Absence de restauration traditionnelle","")</f>
        <v/>
      </c>
      <c r="O372" s="200" t="str">
        <f t="shared" si="1035"/>
        <v/>
      </c>
      <c r="P372" s="185" t="s">
        <v>374</v>
      </c>
      <c r="Q372" s="448" t="s">
        <v>763</v>
      </c>
      <c r="R372" s="115"/>
      <c r="S372" s="145"/>
      <c r="T372" s="116">
        <f t="shared" si="1164"/>
        <v>3</v>
      </c>
      <c r="U372" s="116">
        <f t="shared" si="1165"/>
        <v>1</v>
      </c>
      <c r="V372" s="116">
        <f t="shared" si="1166"/>
        <v>3</v>
      </c>
      <c r="W372" s="116"/>
      <c r="X372" s="116">
        <f t="shared" si="1167"/>
        <v>0</v>
      </c>
      <c r="Y372" s="116"/>
      <c r="Z372" s="116">
        <f t="shared" si="1168"/>
        <v>3</v>
      </c>
      <c r="AA372" s="116"/>
      <c r="AB372" s="117"/>
      <c r="AC372" s="117"/>
      <c r="AD372" s="118" t="str">
        <f>IF(G372=1,V372,"")</f>
        <v/>
      </c>
      <c r="AE372" s="118"/>
      <c r="AF372" s="118" t="str">
        <f>IF(G372=1,X372,"")</f>
        <v/>
      </c>
      <c r="AG372" s="118"/>
      <c r="AH372" s="118" t="str">
        <f>IF(G372=1,Z372,"")</f>
        <v/>
      </c>
      <c r="AI372" s="119"/>
      <c r="AJ372" s="120"/>
      <c r="AK372" s="118"/>
      <c r="AL372" s="118">
        <f>IF(G372=2,V372,"")</f>
        <v>3</v>
      </c>
      <c r="AM372" s="118"/>
      <c r="AN372" s="118">
        <f>IF(G372=2,X372,"")</f>
        <v>0</v>
      </c>
      <c r="AO372" s="118"/>
      <c r="AP372" s="118">
        <f>IF(G372=2,Z372,"")</f>
        <v>3</v>
      </c>
      <c r="AQ372" s="119"/>
      <c r="AR372" s="120"/>
      <c r="AS372" s="118"/>
      <c r="AT372" s="118" t="str">
        <f>IF(G372=3,V372,"")</f>
        <v/>
      </c>
      <c r="AU372" s="118"/>
      <c r="AV372" s="118" t="str">
        <f>IF(G372=3,X372,"")</f>
        <v/>
      </c>
      <c r="AW372" s="118"/>
      <c r="AX372" s="118" t="str">
        <f>IF(G372=3,Z372,"")</f>
        <v/>
      </c>
      <c r="AY372" s="119"/>
      <c r="AZ372" s="120"/>
      <c r="BA372" s="118"/>
      <c r="BB372" s="118" t="str">
        <f>IF(G372=4,V372,"")</f>
        <v/>
      </c>
      <c r="BC372" s="118"/>
      <c r="BD372" s="118" t="str">
        <f>IF(G372=4,X372,"")</f>
        <v/>
      </c>
      <c r="BE372" s="118"/>
      <c r="BF372" s="118" t="str">
        <f>IF(G372=4,Z372,"")</f>
        <v/>
      </c>
      <c r="BG372" s="119"/>
      <c r="BH372" s="120"/>
      <c r="BI372" s="116"/>
      <c r="BJ372" s="118" t="str">
        <f>IF(G372=5,V372,"")</f>
        <v/>
      </c>
      <c r="BK372" s="118"/>
      <c r="BL372" s="118" t="str">
        <f>IF(G372=5,X372,"")</f>
        <v/>
      </c>
      <c r="BM372" s="118"/>
      <c r="BN372" s="118" t="str">
        <f>IF(G372=5,Z372,"")</f>
        <v/>
      </c>
      <c r="BO372" s="119"/>
      <c r="BP372" s="120"/>
      <c r="BQ372" s="116"/>
      <c r="BR372" s="118" t="str">
        <f t="shared" si="1110"/>
        <v/>
      </c>
      <c r="BS372" s="118"/>
      <c r="BT372" s="118" t="str">
        <f t="shared" si="1111"/>
        <v/>
      </c>
      <c r="BU372" s="118"/>
      <c r="BV372" s="118" t="str">
        <f t="shared" si="1112"/>
        <v/>
      </c>
      <c r="BW372" s="119"/>
      <c r="BX372" s="120"/>
      <c r="BY372" s="121"/>
      <c r="BZ372" s="118" t="str">
        <f t="shared" si="1113"/>
        <v/>
      </c>
      <c r="CA372" s="118"/>
      <c r="CB372" s="118" t="str">
        <f t="shared" si="1114"/>
        <v/>
      </c>
      <c r="CC372" s="118"/>
      <c r="CD372" s="118" t="str">
        <f t="shared" si="1115"/>
        <v/>
      </c>
      <c r="CE372" s="119"/>
      <c r="CH372" s="118" t="str">
        <f t="shared" si="1116"/>
        <v/>
      </c>
      <c r="CI372" s="118"/>
      <c r="CJ372" s="118" t="str">
        <f t="shared" si="1117"/>
        <v/>
      </c>
      <c r="CK372" s="118"/>
      <c r="CL372" s="118" t="str">
        <f t="shared" si="1118"/>
        <v/>
      </c>
      <c r="CM372" s="119"/>
      <c r="DQ372" s="134">
        <f>IF(I372&lt;&gt;"",MAX(J$1:J371)+1,"")</f>
        <v>323</v>
      </c>
    </row>
    <row r="373" spans="1:121" s="113" customFormat="1" ht="75.75" customHeight="1" x14ac:dyDescent="0.2">
      <c r="A373" s="312"/>
      <c r="B373" s="313"/>
      <c r="C373" s="313"/>
      <c r="D373" s="351" t="s">
        <v>747</v>
      </c>
      <c r="E373" s="313"/>
      <c r="F373" s="313"/>
      <c r="G373" s="322"/>
      <c r="H373" s="322"/>
      <c r="I373" s="324"/>
      <c r="J373" s="663" t="str">
        <f>IF(I373&lt;&gt;"",MAX(J$1:J372)+1,"")</f>
        <v/>
      </c>
      <c r="K373" s="479" t="s">
        <v>684</v>
      </c>
      <c r="L373" s="480" t="s">
        <v>44</v>
      </c>
      <c r="M373" s="481" t="s">
        <v>45</v>
      </c>
      <c r="N373" s="726" t="s">
        <v>46</v>
      </c>
      <c r="O373" s="290" t="str">
        <f t="shared" si="1035"/>
        <v/>
      </c>
      <c r="P373" s="489" t="s">
        <v>355</v>
      </c>
      <c r="Q373" s="482" t="s">
        <v>488</v>
      </c>
      <c r="R373" s="148"/>
      <c r="S373" s="145"/>
      <c r="T373" s="263"/>
      <c r="U373" s="116"/>
      <c r="V373" s="116"/>
      <c r="W373" s="116"/>
      <c r="X373" s="116"/>
      <c r="Y373" s="116"/>
      <c r="Z373" s="116"/>
      <c r="AA373" s="116"/>
      <c r="AB373" s="117"/>
      <c r="AC373" s="117"/>
      <c r="AD373" s="118"/>
      <c r="AE373" s="118"/>
      <c r="AF373" s="118"/>
      <c r="AG373" s="118"/>
      <c r="AH373" s="118"/>
      <c r="AI373" s="119"/>
      <c r="AJ373" s="120"/>
      <c r="AK373" s="118"/>
      <c r="AL373" s="118"/>
      <c r="AM373" s="118"/>
      <c r="AN373" s="118"/>
      <c r="AO373" s="118"/>
      <c r="AP373" s="118"/>
      <c r="AQ373" s="119"/>
      <c r="AR373" s="120"/>
      <c r="AS373" s="118"/>
      <c r="AT373" s="118"/>
      <c r="AU373" s="118"/>
      <c r="AV373" s="118"/>
      <c r="AW373" s="118"/>
      <c r="AX373" s="118"/>
      <c r="AY373" s="119"/>
      <c r="AZ373" s="120"/>
      <c r="BA373" s="118"/>
      <c r="BB373" s="118"/>
      <c r="BC373" s="118"/>
      <c r="BD373" s="118"/>
      <c r="BE373" s="118"/>
      <c r="BF373" s="118"/>
      <c r="BG373" s="119"/>
      <c r="BH373" s="120"/>
      <c r="BI373" s="116"/>
      <c r="BJ373" s="118"/>
      <c r="BK373" s="118"/>
      <c r="BL373" s="118"/>
      <c r="BM373" s="118"/>
      <c r="BN373" s="118"/>
      <c r="BO373" s="119"/>
      <c r="BP373" s="120"/>
      <c r="BQ373" s="116"/>
      <c r="BR373" s="118" t="str">
        <f t="shared" si="1110"/>
        <v/>
      </c>
      <c r="BS373" s="118"/>
      <c r="BT373" s="118" t="str">
        <f t="shared" si="1111"/>
        <v/>
      </c>
      <c r="BU373" s="118"/>
      <c r="BV373" s="118" t="str">
        <f t="shared" si="1112"/>
        <v/>
      </c>
      <c r="BW373" s="119"/>
      <c r="BX373" s="120"/>
      <c r="BY373" s="121"/>
      <c r="BZ373" s="118" t="str">
        <f t="shared" si="1113"/>
        <v/>
      </c>
      <c r="CA373" s="118"/>
      <c r="CB373" s="118" t="str">
        <f t="shared" si="1114"/>
        <v/>
      </c>
      <c r="CC373" s="118"/>
      <c r="CD373" s="118" t="str">
        <f t="shared" si="1115"/>
        <v/>
      </c>
      <c r="CE373" s="119"/>
      <c r="CH373" s="118" t="str">
        <f t="shared" si="1116"/>
        <v/>
      </c>
      <c r="CI373" s="118"/>
      <c r="CJ373" s="118" t="str">
        <f t="shared" si="1117"/>
        <v/>
      </c>
      <c r="CK373" s="118"/>
      <c r="CL373" s="118" t="str">
        <f t="shared" si="1118"/>
        <v/>
      </c>
      <c r="CM373" s="119"/>
      <c r="DQ373" s="134" t="str">
        <f>IF(I373&lt;&gt;"",MAX(J$1:J372)+1,"")</f>
        <v/>
      </c>
    </row>
    <row r="374" spans="1:121" s="132" customFormat="1" ht="29.25" customHeight="1" x14ac:dyDescent="0.25">
      <c r="A374" s="312"/>
      <c r="B374" s="313"/>
      <c r="C374" s="313"/>
      <c r="D374" s="351" t="s">
        <v>747</v>
      </c>
      <c r="E374" s="313"/>
      <c r="F374" s="313"/>
      <c r="G374" s="322"/>
      <c r="H374" s="322"/>
      <c r="I374" s="390"/>
      <c r="J374" s="663" t="str">
        <f>IF(I374&lt;&gt;"",MAX(J$1:J373)+1,"")</f>
        <v/>
      </c>
      <c r="K374" s="143" t="s">
        <v>554</v>
      </c>
      <c r="L374" s="204"/>
      <c r="M374" s="215"/>
      <c r="N374" s="641"/>
      <c r="O374" s="201" t="str">
        <f t="shared" si="1035"/>
        <v/>
      </c>
      <c r="P374" s="150"/>
      <c r="Q374" s="449"/>
      <c r="R374" s="115"/>
      <c r="S374" s="112"/>
      <c r="T374" s="273"/>
      <c r="U374" s="126"/>
      <c r="V374" s="126"/>
      <c r="W374" s="126"/>
      <c r="X374" s="126"/>
      <c r="Y374" s="126"/>
      <c r="Z374" s="126"/>
      <c r="AA374" s="126"/>
      <c r="AB374" s="127"/>
      <c r="AC374" s="127"/>
      <c r="AD374" s="128"/>
      <c r="AE374" s="128"/>
      <c r="AF374" s="128"/>
      <c r="AG374" s="128"/>
      <c r="AH374" s="128"/>
      <c r="AI374" s="129"/>
      <c r="AJ374" s="130"/>
      <c r="AK374" s="128"/>
      <c r="AL374" s="128"/>
      <c r="AM374" s="128"/>
      <c r="AN374" s="128"/>
      <c r="AO374" s="128"/>
      <c r="AP374" s="128"/>
      <c r="AQ374" s="129"/>
      <c r="AR374" s="130"/>
      <c r="AS374" s="128"/>
      <c r="AT374" s="128"/>
      <c r="AU374" s="128"/>
      <c r="AV374" s="128"/>
      <c r="AW374" s="128"/>
      <c r="AX374" s="128"/>
      <c r="AY374" s="129"/>
      <c r="AZ374" s="130"/>
      <c r="BA374" s="128"/>
      <c r="BB374" s="128"/>
      <c r="BC374" s="128"/>
      <c r="BD374" s="128"/>
      <c r="BE374" s="128"/>
      <c r="BF374" s="128"/>
      <c r="BG374" s="129"/>
      <c r="BH374" s="130"/>
      <c r="BI374" s="126"/>
      <c r="BJ374" s="128"/>
      <c r="BK374" s="128"/>
      <c r="BL374" s="128"/>
      <c r="BM374" s="128"/>
      <c r="BN374" s="128"/>
      <c r="BO374" s="129"/>
      <c r="BP374" s="130"/>
      <c r="BQ374" s="126"/>
      <c r="BR374" s="128" t="str">
        <f t="shared" si="1110"/>
        <v/>
      </c>
      <c r="BS374" s="128"/>
      <c r="BT374" s="128" t="str">
        <f t="shared" si="1111"/>
        <v/>
      </c>
      <c r="BU374" s="128"/>
      <c r="BV374" s="128" t="str">
        <f t="shared" si="1112"/>
        <v/>
      </c>
      <c r="BW374" s="129"/>
      <c r="BX374" s="130"/>
      <c r="BY374" s="131"/>
      <c r="BZ374" s="128" t="str">
        <f t="shared" si="1113"/>
        <v/>
      </c>
      <c r="CA374" s="128"/>
      <c r="CB374" s="128" t="str">
        <f t="shared" si="1114"/>
        <v/>
      </c>
      <c r="CC374" s="128"/>
      <c r="CD374" s="128" t="str">
        <f t="shared" si="1115"/>
        <v/>
      </c>
      <c r="CE374" s="129"/>
      <c r="CH374" s="128" t="str">
        <f t="shared" si="1116"/>
        <v/>
      </c>
      <c r="CI374" s="128"/>
      <c r="CJ374" s="128" t="str">
        <f t="shared" si="1117"/>
        <v/>
      </c>
      <c r="CK374" s="128"/>
      <c r="CL374" s="128" t="str">
        <f t="shared" si="1118"/>
        <v/>
      </c>
      <c r="CM374" s="129"/>
      <c r="DQ374" s="124" t="str">
        <f>IF(I374&lt;&gt;"",MAX(J$1:J372)+1,"")</f>
        <v/>
      </c>
    </row>
    <row r="375" spans="1:121" s="113" customFormat="1" ht="85.5" customHeight="1" x14ac:dyDescent="0.25">
      <c r="A375" s="312">
        <v>33</v>
      </c>
      <c r="B375" s="313" t="s">
        <v>72</v>
      </c>
      <c r="C375" s="352" t="str">
        <f t="shared" si="1104"/>
        <v>14 - LA RESTAURATION TRADITIONNELLE DU SITE (si existante)</v>
      </c>
      <c r="D375" s="351" t="s">
        <v>747</v>
      </c>
      <c r="E375" s="313" t="s">
        <v>78</v>
      </c>
      <c r="F375" s="313">
        <f>VLOOKUP(H375,Feuil1!A$1:B$5,2,0)</f>
        <v>0.25</v>
      </c>
      <c r="G375" s="322">
        <f t="shared" si="1046"/>
        <v>3</v>
      </c>
      <c r="H375" s="318" t="s">
        <v>154</v>
      </c>
      <c r="I375" s="333">
        <v>58</v>
      </c>
      <c r="J375" s="663">
        <f>IF(I375&lt;&gt;"",MAX(J$1:J374)+1,"")</f>
        <v>324</v>
      </c>
      <c r="K375" s="401" t="s">
        <v>375</v>
      </c>
      <c r="L375" s="439">
        <v>3</v>
      </c>
      <c r="M375" s="403" t="str">
        <f>IF('RESULTAT GLOBAL'!I$30="NON","Non Mesuré","Très Satisfaisant")</f>
        <v>Très Satisfaisant</v>
      </c>
      <c r="N375" s="729" t="str">
        <f>IF('RESULTAT GLOBAL'!I$30="NON","Absence de restauration traditionnelle","")</f>
        <v/>
      </c>
      <c r="O375" s="404" t="str">
        <f t="shared" si="1035"/>
        <v/>
      </c>
      <c r="P375" s="433" t="s">
        <v>553</v>
      </c>
      <c r="Q375" s="446" t="s">
        <v>763</v>
      </c>
      <c r="R375" s="115"/>
      <c r="S375" s="145"/>
      <c r="T375" s="263">
        <f t="shared" ref="T375:T381" si="1169">L375</f>
        <v>3</v>
      </c>
      <c r="U375" s="116">
        <f t="shared" ref="U375:U381" si="1170">IF(M375="Très Satisfaisant",1,IF(M375="Satisfaisant",0.75,IF(M375="Insatisfaisant",0.25,IF(M375="Très Insatisfaisant",0,IF(M375="Non Mesuré","",0)))))</f>
        <v>1</v>
      </c>
      <c r="V375" s="116">
        <f t="shared" ref="V375:V381" si="1171">IF(M375&lt;&gt;"Non Mesuré",T375*U375,"")</f>
        <v>3</v>
      </c>
      <c r="W375" s="116"/>
      <c r="X375" s="116">
        <f t="shared" ref="X375:X381" si="1172">IF(M375="Non Mesuré",T375,0)</f>
        <v>0</v>
      </c>
      <c r="Y375" s="116"/>
      <c r="Z375" s="116">
        <f t="shared" ref="Z375:Z381" si="1173">T375-X375</f>
        <v>3</v>
      </c>
      <c r="AA375" s="116"/>
      <c r="AB375" s="117"/>
      <c r="AC375" s="117"/>
      <c r="AD375" s="118" t="str">
        <f t="shared" ref="AD375:AD381" si="1174">IF(G375=1,V375,"")</f>
        <v/>
      </c>
      <c r="AE375" s="118"/>
      <c r="AF375" s="118" t="str">
        <f t="shared" ref="AF375:AF381" si="1175">IF(G375=1,X375,"")</f>
        <v/>
      </c>
      <c r="AG375" s="118"/>
      <c r="AH375" s="118" t="str">
        <f t="shared" ref="AH375:AH381" si="1176">IF(G375=1,Z375,"")</f>
        <v/>
      </c>
      <c r="AI375" s="119"/>
      <c r="AJ375" s="120"/>
      <c r="AK375" s="118"/>
      <c r="AL375" s="118" t="str">
        <f t="shared" ref="AL375:AL381" si="1177">IF(G375=2,V375,"")</f>
        <v/>
      </c>
      <c r="AM375" s="118"/>
      <c r="AN375" s="118" t="str">
        <f t="shared" ref="AN375:AN381" si="1178">IF(G375=2,X375,"")</f>
        <v/>
      </c>
      <c r="AO375" s="118"/>
      <c r="AP375" s="118" t="str">
        <f t="shared" ref="AP375:AP381" si="1179">IF(G375=2,Z375,"")</f>
        <v/>
      </c>
      <c r="AQ375" s="119"/>
      <c r="AR375" s="120"/>
      <c r="AS375" s="118"/>
      <c r="AT375" s="118">
        <f t="shared" ref="AT375:AT381" si="1180">IF(G375=3,V375,"")</f>
        <v>3</v>
      </c>
      <c r="AU375" s="118"/>
      <c r="AV375" s="118">
        <f t="shared" ref="AV375:AV381" si="1181">IF(G375=3,X375,"")</f>
        <v>0</v>
      </c>
      <c r="AW375" s="118"/>
      <c r="AX375" s="118">
        <f t="shared" ref="AX375:AX381" si="1182">IF(G375=3,Z375,"")</f>
        <v>3</v>
      </c>
      <c r="AY375" s="119"/>
      <c r="AZ375" s="120"/>
      <c r="BA375" s="118"/>
      <c r="BB375" s="118" t="str">
        <f t="shared" ref="BB375:BB381" si="1183">IF(G375=4,V375,"")</f>
        <v/>
      </c>
      <c r="BC375" s="118"/>
      <c r="BD375" s="118" t="str">
        <f t="shared" ref="BD375:BD381" si="1184">IF(G375=4,X375,"")</f>
        <v/>
      </c>
      <c r="BE375" s="118"/>
      <c r="BF375" s="118" t="str">
        <f t="shared" ref="BF375:BF381" si="1185">IF(G375=4,Z375,"")</f>
        <v/>
      </c>
      <c r="BG375" s="119"/>
      <c r="BH375" s="120"/>
      <c r="BI375" s="116"/>
      <c r="BJ375" s="118" t="str">
        <f t="shared" ref="BJ375:BJ381" si="1186">IF(G375=5,V375,"")</f>
        <v/>
      </c>
      <c r="BK375" s="118"/>
      <c r="BL375" s="118" t="str">
        <f t="shared" ref="BL375:BL381" si="1187">IF(G375=5,X375,"")</f>
        <v/>
      </c>
      <c r="BM375" s="118"/>
      <c r="BN375" s="118" t="str">
        <f t="shared" ref="BN375:BN381" si="1188">IF(G375=5,Z375,"")</f>
        <v/>
      </c>
      <c r="BO375" s="119"/>
      <c r="BP375" s="120"/>
      <c r="BQ375" s="116"/>
      <c r="BR375" s="118" t="str">
        <f t="shared" si="1110"/>
        <v/>
      </c>
      <c r="BS375" s="118"/>
      <c r="BT375" s="118" t="str">
        <f t="shared" si="1111"/>
        <v/>
      </c>
      <c r="BU375" s="118"/>
      <c r="BV375" s="118" t="str">
        <f t="shared" si="1112"/>
        <v/>
      </c>
      <c r="BW375" s="119"/>
      <c r="BX375" s="120"/>
      <c r="BY375" s="121"/>
      <c r="BZ375" s="118" t="str">
        <f t="shared" si="1113"/>
        <v/>
      </c>
      <c r="CA375" s="118"/>
      <c r="CB375" s="118" t="str">
        <f t="shared" si="1114"/>
        <v/>
      </c>
      <c r="CC375" s="118"/>
      <c r="CD375" s="118" t="str">
        <f t="shared" si="1115"/>
        <v/>
      </c>
      <c r="CE375" s="119"/>
      <c r="CH375" s="118">
        <f t="shared" si="1116"/>
        <v>3</v>
      </c>
      <c r="CI375" s="118"/>
      <c r="CJ375" s="118">
        <f t="shared" si="1117"/>
        <v>0</v>
      </c>
      <c r="CK375" s="118"/>
      <c r="CL375" s="118">
        <f t="shared" si="1118"/>
        <v>3</v>
      </c>
      <c r="CM375" s="119"/>
      <c r="DQ375" s="134">
        <f>IF(I375&lt;&gt;"",MAX(J$1:J374)+1,"")</f>
        <v>324</v>
      </c>
    </row>
    <row r="376" spans="1:121" s="113" customFormat="1" ht="96" customHeight="1" x14ac:dyDescent="0.25">
      <c r="A376" s="312">
        <v>33</v>
      </c>
      <c r="B376" s="313" t="s">
        <v>72</v>
      </c>
      <c r="C376" s="352" t="str">
        <f t="shared" si="1104"/>
        <v>14 - LA RESTAURATION TRADITIONNELLE DU SITE (si existante)</v>
      </c>
      <c r="D376" s="351" t="s">
        <v>747</v>
      </c>
      <c r="E376" s="313" t="s">
        <v>78</v>
      </c>
      <c r="F376" s="313">
        <f>VLOOKUP(H376,Feuil1!A$1:B$5,2,0)</f>
        <v>0.25</v>
      </c>
      <c r="G376" s="322">
        <f t="shared" si="1046"/>
        <v>3</v>
      </c>
      <c r="H376" s="318" t="s">
        <v>154</v>
      </c>
      <c r="I376" s="333">
        <v>61</v>
      </c>
      <c r="J376" s="663">
        <f>IF(I376&lt;&gt;"",MAX(J$1:J375)+1,"")</f>
        <v>325</v>
      </c>
      <c r="K376" s="183" t="s">
        <v>376</v>
      </c>
      <c r="L376" s="186">
        <v>3</v>
      </c>
      <c r="M376" s="213" t="str">
        <f>IF('RESULTAT GLOBAL'!I$30="NON","Non Mesuré","Très Satisfaisant")</f>
        <v>Très Satisfaisant</v>
      </c>
      <c r="N376" s="673" t="str">
        <f>IF('RESULTAT GLOBAL'!I$30="NON","Absence de restauration traditionnelle","")</f>
        <v/>
      </c>
      <c r="O376" s="199" t="str">
        <f t="shared" si="1035"/>
        <v/>
      </c>
      <c r="P376" s="193" t="s">
        <v>377</v>
      </c>
      <c r="Q376" s="447" t="s">
        <v>763</v>
      </c>
      <c r="R376" s="115"/>
      <c r="S376" s="145"/>
      <c r="T376" s="263">
        <f t="shared" si="1169"/>
        <v>3</v>
      </c>
      <c r="U376" s="116">
        <f t="shared" si="1170"/>
        <v>1</v>
      </c>
      <c r="V376" s="116">
        <f t="shared" si="1171"/>
        <v>3</v>
      </c>
      <c r="W376" s="116"/>
      <c r="X376" s="116">
        <f t="shared" si="1172"/>
        <v>0</v>
      </c>
      <c r="Y376" s="116"/>
      <c r="Z376" s="116">
        <f t="shared" si="1173"/>
        <v>3</v>
      </c>
      <c r="AA376" s="116"/>
      <c r="AB376" s="117"/>
      <c r="AC376" s="117"/>
      <c r="AD376" s="118" t="str">
        <f t="shared" si="1174"/>
        <v/>
      </c>
      <c r="AE376" s="118"/>
      <c r="AF376" s="118" t="str">
        <f t="shared" si="1175"/>
        <v/>
      </c>
      <c r="AG376" s="118"/>
      <c r="AH376" s="118" t="str">
        <f t="shared" si="1176"/>
        <v/>
      </c>
      <c r="AI376" s="119"/>
      <c r="AJ376" s="120"/>
      <c r="AK376" s="118"/>
      <c r="AL376" s="118" t="str">
        <f t="shared" si="1177"/>
        <v/>
      </c>
      <c r="AM376" s="118"/>
      <c r="AN376" s="118" t="str">
        <f t="shared" si="1178"/>
        <v/>
      </c>
      <c r="AO376" s="118"/>
      <c r="AP376" s="118" t="str">
        <f t="shared" si="1179"/>
        <v/>
      </c>
      <c r="AQ376" s="119"/>
      <c r="AR376" s="120"/>
      <c r="AS376" s="118"/>
      <c r="AT376" s="118">
        <f t="shared" si="1180"/>
        <v>3</v>
      </c>
      <c r="AU376" s="118"/>
      <c r="AV376" s="118">
        <f t="shared" si="1181"/>
        <v>0</v>
      </c>
      <c r="AW376" s="118"/>
      <c r="AX376" s="118">
        <f t="shared" si="1182"/>
        <v>3</v>
      </c>
      <c r="AY376" s="119"/>
      <c r="AZ376" s="120"/>
      <c r="BA376" s="118"/>
      <c r="BB376" s="118" t="str">
        <f t="shared" si="1183"/>
        <v/>
      </c>
      <c r="BC376" s="118"/>
      <c r="BD376" s="118" t="str">
        <f t="shared" si="1184"/>
        <v/>
      </c>
      <c r="BE376" s="118"/>
      <c r="BF376" s="118" t="str">
        <f t="shared" si="1185"/>
        <v/>
      </c>
      <c r="BG376" s="119"/>
      <c r="BH376" s="120"/>
      <c r="BI376" s="116"/>
      <c r="BJ376" s="118" t="str">
        <f t="shared" si="1186"/>
        <v/>
      </c>
      <c r="BK376" s="118"/>
      <c r="BL376" s="118" t="str">
        <f t="shared" si="1187"/>
        <v/>
      </c>
      <c r="BM376" s="118"/>
      <c r="BN376" s="118" t="str">
        <f t="shared" si="1188"/>
        <v/>
      </c>
      <c r="BO376" s="119"/>
      <c r="BP376" s="120"/>
      <c r="BQ376" s="116"/>
      <c r="BR376" s="118" t="str">
        <f t="shared" si="1110"/>
        <v/>
      </c>
      <c r="BS376" s="118"/>
      <c r="BT376" s="118" t="str">
        <f t="shared" si="1111"/>
        <v/>
      </c>
      <c r="BU376" s="118"/>
      <c r="BV376" s="118" t="str">
        <f t="shared" si="1112"/>
        <v/>
      </c>
      <c r="BW376" s="119"/>
      <c r="BX376" s="120"/>
      <c r="BY376" s="121"/>
      <c r="BZ376" s="118" t="str">
        <f t="shared" si="1113"/>
        <v/>
      </c>
      <c r="CA376" s="118"/>
      <c r="CB376" s="118" t="str">
        <f t="shared" si="1114"/>
        <v/>
      </c>
      <c r="CC376" s="118"/>
      <c r="CD376" s="118" t="str">
        <f t="shared" si="1115"/>
        <v/>
      </c>
      <c r="CE376" s="119"/>
      <c r="CH376" s="118">
        <f t="shared" si="1116"/>
        <v>3</v>
      </c>
      <c r="CI376" s="118"/>
      <c r="CJ376" s="118">
        <f t="shared" si="1117"/>
        <v>0</v>
      </c>
      <c r="CK376" s="118"/>
      <c r="CL376" s="118">
        <f t="shared" si="1118"/>
        <v>3</v>
      </c>
      <c r="CM376" s="119"/>
      <c r="DQ376" s="134">
        <f>IF(I376&lt;&gt;"",MAX(J$1:J375)+1,"")</f>
        <v>325</v>
      </c>
    </row>
    <row r="377" spans="1:121" s="609" customFormat="1" ht="43.5" customHeight="1" x14ac:dyDescent="0.25">
      <c r="A377" s="637"/>
      <c r="B377" s="632" t="s">
        <v>72</v>
      </c>
      <c r="C377" s="635" t="str">
        <f t="shared" ref="C377" si="1189">$K$340</f>
        <v>13 - LA PETITE RESTAURATION DU SITE (si existante)</v>
      </c>
      <c r="D377" s="351" t="s">
        <v>746</v>
      </c>
      <c r="E377" s="632" t="s">
        <v>78</v>
      </c>
      <c r="F377" s="632">
        <f>VLOOKUP(H377,Feuil1!A$1:B$5,2,0)</f>
        <v>0.2</v>
      </c>
      <c r="G377" s="607">
        <f t="shared" si="1046"/>
        <v>5</v>
      </c>
      <c r="H377" s="608" t="s">
        <v>157</v>
      </c>
      <c r="I377" s="638">
        <v>72</v>
      </c>
      <c r="J377" s="663">
        <f>IF(I377&lt;&gt;"",MAX(J$1:J376)+1,"")</f>
        <v>326</v>
      </c>
      <c r="K377" s="640" t="s">
        <v>902</v>
      </c>
      <c r="L377" s="182">
        <v>1</v>
      </c>
      <c r="M377" s="667" t="str">
        <f>IF('RESULTAT GLOBAL'!I$28="NON","Non Mesuré","OUI")</f>
        <v>OUI</v>
      </c>
      <c r="N377" s="668" t="str">
        <f>IF('RESULTAT GLOBAL'!I$28="NON","Absence de petite restauration","")</f>
        <v/>
      </c>
      <c r="O377" s="199" t="str">
        <f t="shared" si="1035"/>
        <v/>
      </c>
      <c r="P377" s="188" t="s">
        <v>905</v>
      </c>
      <c r="Q377" s="447" t="s">
        <v>763</v>
      </c>
      <c r="R377" s="610"/>
      <c r="S377" s="618"/>
      <c r="T377" s="611">
        <f t="shared" si="1169"/>
        <v>1</v>
      </c>
      <c r="U377" s="611">
        <f t="shared" ref="U377" si="1190">IF(M377="OUI",1,IF(M377="NON",0,IF(M377="Non Mesuré","",0)))</f>
        <v>1</v>
      </c>
      <c r="V377" s="611">
        <f t="shared" si="1171"/>
        <v>1</v>
      </c>
      <c r="W377" s="611"/>
      <c r="X377" s="611">
        <f t="shared" si="1172"/>
        <v>0</v>
      </c>
      <c r="Y377" s="611"/>
      <c r="Z377" s="611">
        <f t="shared" si="1173"/>
        <v>1</v>
      </c>
      <c r="AA377" s="611"/>
      <c r="AB377" s="612"/>
      <c r="AC377" s="612"/>
      <c r="AD377" s="613" t="str">
        <f t="shared" si="1174"/>
        <v/>
      </c>
      <c r="AE377" s="613"/>
      <c r="AF377" s="613" t="str">
        <f t="shared" si="1175"/>
        <v/>
      </c>
      <c r="AG377" s="613"/>
      <c r="AH377" s="613" t="str">
        <f t="shared" si="1176"/>
        <v/>
      </c>
      <c r="AI377" s="614"/>
      <c r="AJ377" s="615"/>
      <c r="AK377" s="613"/>
      <c r="AL377" s="613" t="str">
        <f t="shared" si="1177"/>
        <v/>
      </c>
      <c r="AM377" s="613"/>
      <c r="AN377" s="613" t="str">
        <f t="shared" si="1178"/>
        <v/>
      </c>
      <c r="AO377" s="613"/>
      <c r="AP377" s="613" t="str">
        <f t="shared" si="1179"/>
        <v/>
      </c>
      <c r="AQ377" s="614"/>
      <c r="AR377" s="615"/>
      <c r="AS377" s="613"/>
      <c r="AT377" s="613" t="str">
        <f t="shared" si="1180"/>
        <v/>
      </c>
      <c r="AU377" s="613"/>
      <c r="AV377" s="613" t="str">
        <f t="shared" si="1181"/>
        <v/>
      </c>
      <c r="AW377" s="613"/>
      <c r="AX377" s="613" t="str">
        <f t="shared" si="1182"/>
        <v/>
      </c>
      <c r="AY377" s="614"/>
      <c r="AZ377" s="615"/>
      <c r="BA377" s="613"/>
      <c r="BB377" s="613" t="str">
        <f t="shared" si="1183"/>
        <v/>
      </c>
      <c r="BC377" s="613"/>
      <c r="BD377" s="613" t="str">
        <f t="shared" si="1184"/>
        <v/>
      </c>
      <c r="BE377" s="613"/>
      <c r="BF377" s="613" t="str">
        <f t="shared" si="1185"/>
        <v/>
      </c>
      <c r="BG377" s="614"/>
      <c r="BH377" s="615"/>
      <c r="BI377" s="611"/>
      <c r="BJ377" s="613">
        <f t="shared" si="1186"/>
        <v>1</v>
      </c>
      <c r="BK377" s="613"/>
      <c r="BL377" s="613">
        <f t="shared" si="1187"/>
        <v>0</v>
      </c>
      <c r="BM377" s="613"/>
      <c r="BN377" s="613">
        <f t="shared" si="1188"/>
        <v>1</v>
      </c>
      <c r="BO377" s="614"/>
      <c r="BP377" s="615"/>
      <c r="BQ377" s="611"/>
      <c r="BR377" s="613" t="str">
        <f t="shared" ref="BR377" si="1191">IF(A377=31,V377,"")</f>
        <v/>
      </c>
      <c r="BS377" s="613"/>
      <c r="BT377" s="613" t="str">
        <f t="shared" ref="BT377" si="1192">IF(A377=31,X377,"")</f>
        <v/>
      </c>
      <c r="BU377" s="613"/>
      <c r="BV377" s="613" t="str">
        <f t="shared" ref="BV377" si="1193">IF(A377=31,Z377,"")</f>
        <v/>
      </c>
      <c r="BW377" s="614"/>
      <c r="BX377" s="615"/>
      <c r="BY377" s="616"/>
      <c r="BZ377" s="613" t="str">
        <f t="shared" ref="BZ377" si="1194">IF(A377=32,V377,"")</f>
        <v/>
      </c>
      <c r="CA377" s="613"/>
      <c r="CB377" s="613" t="str">
        <f t="shared" ref="CB377" si="1195">IF(A377=32,X377,"")</f>
        <v/>
      </c>
      <c r="CC377" s="613"/>
      <c r="CD377" s="613" t="str">
        <f t="shared" ref="CD377" si="1196">IF(A377=32,Z377,"")</f>
        <v/>
      </c>
      <c r="CE377" s="614"/>
      <c r="CH377" s="613" t="str">
        <f t="shared" ref="CH377" si="1197">IF(A377=33,V377,"")</f>
        <v/>
      </c>
      <c r="CI377" s="613"/>
      <c r="CJ377" s="613" t="str">
        <f t="shared" ref="CJ377" si="1198">IF(A377=33,X377,"")</f>
        <v/>
      </c>
      <c r="CK377" s="613"/>
      <c r="CL377" s="613" t="str">
        <f t="shared" ref="CL377" si="1199">IF(A377=33,Z377,"")</f>
        <v/>
      </c>
      <c r="CM377" s="614"/>
      <c r="DQ377" s="663">
        <f>IF(I377&lt;&gt;"",MAX(J$1:J376)+1,"")</f>
        <v>326</v>
      </c>
    </row>
    <row r="378" spans="1:121" s="113" customFormat="1" ht="46.5" customHeight="1" x14ac:dyDescent="0.25">
      <c r="A378" s="312">
        <v>31</v>
      </c>
      <c r="B378" s="313" t="s">
        <v>72</v>
      </c>
      <c r="C378" s="352" t="str">
        <f t="shared" si="1104"/>
        <v>14 - LA RESTAURATION TRADITIONNELLE DU SITE (si existante)</v>
      </c>
      <c r="D378" s="351" t="s">
        <v>747</v>
      </c>
      <c r="E378" s="313" t="s">
        <v>78</v>
      </c>
      <c r="F378" s="313">
        <f>VLOOKUP(H378,Feuil1!A$1:B$5,2,0)</f>
        <v>0.25</v>
      </c>
      <c r="G378" s="322">
        <f t="shared" si="1046"/>
        <v>3</v>
      </c>
      <c r="H378" s="318" t="s">
        <v>154</v>
      </c>
      <c r="I378" s="333">
        <v>59</v>
      </c>
      <c r="J378" s="663">
        <f>IF(I378&lt;&gt;"",MAX(J$1:J377)+1,"")</f>
        <v>327</v>
      </c>
      <c r="K378" s="193" t="s">
        <v>378</v>
      </c>
      <c r="L378" s="186">
        <v>3</v>
      </c>
      <c r="M378" s="213" t="str">
        <f>IF('RESULTAT GLOBAL'!I$30="NON","Non Mesuré","Très Satisfaisant")</f>
        <v>Très Satisfaisant</v>
      </c>
      <c r="N378" s="668" t="str">
        <f>IF('RESULTAT GLOBAL'!I$30="NON","Absence de restauration traditionnelle","")</f>
        <v/>
      </c>
      <c r="O378" s="199" t="str">
        <f t="shared" si="1035"/>
        <v/>
      </c>
      <c r="P378" s="193" t="s">
        <v>379</v>
      </c>
      <c r="Q378" s="447" t="s">
        <v>763</v>
      </c>
      <c r="R378" s="115"/>
      <c r="S378" s="145"/>
      <c r="T378" s="263">
        <f t="shared" si="1169"/>
        <v>3</v>
      </c>
      <c r="U378" s="116">
        <f t="shared" si="1170"/>
        <v>1</v>
      </c>
      <c r="V378" s="116">
        <f t="shared" si="1171"/>
        <v>3</v>
      </c>
      <c r="W378" s="116"/>
      <c r="X378" s="116">
        <f t="shared" si="1172"/>
        <v>0</v>
      </c>
      <c r="Y378" s="116"/>
      <c r="Z378" s="116">
        <f t="shared" si="1173"/>
        <v>3</v>
      </c>
      <c r="AA378" s="116"/>
      <c r="AB378" s="117"/>
      <c r="AC378" s="117"/>
      <c r="AD378" s="118" t="str">
        <f t="shared" si="1174"/>
        <v/>
      </c>
      <c r="AE378" s="118"/>
      <c r="AF378" s="118" t="str">
        <f t="shared" si="1175"/>
        <v/>
      </c>
      <c r="AG378" s="118"/>
      <c r="AH378" s="118" t="str">
        <f t="shared" si="1176"/>
        <v/>
      </c>
      <c r="AI378" s="119"/>
      <c r="AJ378" s="120"/>
      <c r="AK378" s="118"/>
      <c r="AL378" s="118" t="str">
        <f t="shared" si="1177"/>
        <v/>
      </c>
      <c r="AM378" s="118"/>
      <c r="AN378" s="118" t="str">
        <f t="shared" si="1178"/>
        <v/>
      </c>
      <c r="AO378" s="118"/>
      <c r="AP378" s="118" t="str">
        <f t="shared" si="1179"/>
        <v/>
      </c>
      <c r="AQ378" s="119"/>
      <c r="AR378" s="120"/>
      <c r="AS378" s="118"/>
      <c r="AT378" s="118">
        <f t="shared" si="1180"/>
        <v>3</v>
      </c>
      <c r="AU378" s="118"/>
      <c r="AV378" s="118">
        <f t="shared" si="1181"/>
        <v>0</v>
      </c>
      <c r="AW378" s="118"/>
      <c r="AX378" s="118">
        <f t="shared" si="1182"/>
        <v>3</v>
      </c>
      <c r="AY378" s="119"/>
      <c r="AZ378" s="120"/>
      <c r="BA378" s="118"/>
      <c r="BB378" s="118" t="str">
        <f t="shared" si="1183"/>
        <v/>
      </c>
      <c r="BC378" s="118"/>
      <c r="BD378" s="118" t="str">
        <f t="shared" si="1184"/>
        <v/>
      </c>
      <c r="BE378" s="118"/>
      <c r="BF378" s="118" t="str">
        <f t="shared" si="1185"/>
        <v/>
      </c>
      <c r="BG378" s="119"/>
      <c r="BH378" s="120"/>
      <c r="BI378" s="116"/>
      <c r="BJ378" s="118" t="str">
        <f t="shared" si="1186"/>
        <v/>
      </c>
      <c r="BK378" s="118"/>
      <c r="BL378" s="118" t="str">
        <f t="shared" si="1187"/>
        <v/>
      </c>
      <c r="BM378" s="118"/>
      <c r="BN378" s="118" t="str">
        <f t="shared" si="1188"/>
        <v/>
      </c>
      <c r="BO378" s="119"/>
      <c r="BP378" s="120"/>
      <c r="BQ378" s="116"/>
      <c r="BR378" s="118">
        <f t="shared" si="1110"/>
        <v>3</v>
      </c>
      <c r="BS378" s="118"/>
      <c r="BT378" s="118">
        <f t="shared" si="1111"/>
        <v>0</v>
      </c>
      <c r="BU378" s="118"/>
      <c r="BV378" s="118">
        <f t="shared" si="1112"/>
        <v>3</v>
      </c>
      <c r="BW378" s="119"/>
      <c r="BX378" s="120"/>
      <c r="BY378" s="121"/>
      <c r="BZ378" s="118" t="str">
        <f t="shared" si="1113"/>
        <v/>
      </c>
      <c r="CA378" s="118"/>
      <c r="CB378" s="118" t="str">
        <f t="shared" si="1114"/>
        <v/>
      </c>
      <c r="CC378" s="118"/>
      <c r="CD378" s="118" t="str">
        <f t="shared" si="1115"/>
        <v/>
      </c>
      <c r="CE378" s="119"/>
      <c r="CH378" s="118" t="str">
        <f t="shared" si="1116"/>
        <v/>
      </c>
      <c r="CI378" s="118"/>
      <c r="CJ378" s="118" t="str">
        <f t="shared" si="1117"/>
        <v/>
      </c>
      <c r="CK378" s="118"/>
      <c r="CL378" s="118" t="str">
        <f t="shared" si="1118"/>
        <v/>
      </c>
      <c r="CM378" s="119"/>
      <c r="DQ378" s="134">
        <f>IF(I378&lt;&gt;"",MAX(J$1:J376)+1,"")</f>
        <v>326</v>
      </c>
    </row>
    <row r="379" spans="1:121" s="113" customFormat="1" ht="57" customHeight="1" x14ac:dyDescent="0.25">
      <c r="A379" s="312">
        <v>32</v>
      </c>
      <c r="B379" s="313" t="s">
        <v>84</v>
      </c>
      <c r="C379" s="352" t="str">
        <f t="shared" si="1104"/>
        <v>14 - LA RESTAURATION TRADITIONNELLE DU SITE (si existante)</v>
      </c>
      <c r="D379" s="351" t="s">
        <v>747</v>
      </c>
      <c r="E379" s="313" t="s">
        <v>78</v>
      </c>
      <c r="F379" s="313">
        <f>VLOOKUP(H379,Feuil1!A$1:B$5,2,0)</f>
        <v>0.25</v>
      </c>
      <c r="G379" s="322">
        <f t="shared" si="1046"/>
        <v>3</v>
      </c>
      <c r="H379" s="318" t="s">
        <v>154</v>
      </c>
      <c r="I379" s="333">
        <v>59</v>
      </c>
      <c r="J379" s="663">
        <f>IF(I379&lt;&gt;"",MAX(J$1:J378)+1,"")</f>
        <v>328</v>
      </c>
      <c r="K379" s="193" t="s">
        <v>380</v>
      </c>
      <c r="L379" s="186">
        <v>3</v>
      </c>
      <c r="M379" s="213" t="str">
        <f>IF('RESULTAT GLOBAL'!I$30="NON","Non Mesuré","Très Satisfaisant")</f>
        <v>Très Satisfaisant</v>
      </c>
      <c r="N379" s="668" t="str">
        <f>IF('RESULTAT GLOBAL'!I$30="NON","Absence de restauration traditionnelle","")</f>
        <v/>
      </c>
      <c r="O379" s="199" t="str">
        <f t="shared" si="1035"/>
        <v/>
      </c>
      <c r="P379" s="193" t="s">
        <v>379</v>
      </c>
      <c r="Q379" s="447" t="s">
        <v>763</v>
      </c>
      <c r="R379" s="115"/>
      <c r="S379" s="145"/>
      <c r="T379" s="263">
        <f t="shared" si="1169"/>
        <v>3</v>
      </c>
      <c r="U379" s="116">
        <f t="shared" si="1170"/>
        <v>1</v>
      </c>
      <c r="V379" s="116">
        <f t="shared" si="1171"/>
        <v>3</v>
      </c>
      <c r="W379" s="116"/>
      <c r="X379" s="116">
        <f t="shared" si="1172"/>
        <v>0</v>
      </c>
      <c r="Y379" s="116"/>
      <c r="Z379" s="116">
        <f t="shared" si="1173"/>
        <v>3</v>
      </c>
      <c r="AA379" s="116"/>
      <c r="AB379" s="117"/>
      <c r="AC379" s="117"/>
      <c r="AD379" s="118" t="str">
        <f t="shared" si="1174"/>
        <v/>
      </c>
      <c r="AE379" s="118"/>
      <c r="AF379" s="118" t="str">
        <f t="shared" si="1175"/>
        <v/>
      </c>
      <c r="AG379" s="118"/>
      <c r="AH379" s="118" t="str">
        <f t="shared" si="1176"/>
        <v/>
      </c>
      <c r="AI379" s="119"/>
      <c r="AJ379" s="120"/>
      <c r="AK379" s="118"/>
      <c r="AL379" s="118" t="str">
        <f t="shared" si="1177"/>
        <v/>
      </c>
      <c r="AM379" s="118"/>
      <c r="AN379" s="118" t="str">
        <f t="shared" si="1178"/>
        <v/>
      </c>
      <c r="AO379" s="118"/>
      <c r="AP379" s="118" t="str">
        <f t="shared" si="1179"/>
        <v/>
      </c>
      <c r="AQ379" s="119"/>
      <c r="AR379" s="120"/>
      <c r="AS379" s="118"/>
      <c r="AT379" s="118">
        <f t="shared" si="1180"/>
        <v>3</v>
      </c>
      <c r="AU379" s="118"/>
      <c r="AV379" s="118">
        <f t="shared" si="1181"/>
        <v>0</v>
      </c>
      <c r="AW379" s="118"/>
      <c r="AX379" s="118">
        <f t="shared" si="1182"/>
        <v>3</v>
      </c>
      <c r="AY379" s="119"/>
      <c r="AZ379" s="120"/>
      <c r="BA379" s="118"/>
      <c r="BB379" s="118" t="str">
        <f t="shared" si="1183"/>
        <v/>
      </c>
      <c r="BC379" s="118"/>
      <c r="BD379" s="118" t="str">
        <f t="shared" si="1184"/>
        <v/>
      </c>
      <c r="BE379" s="118"/>
      <c r="BF379" s="118" t="str">
        <f t="shared" si="1185"/>
        <v/>
      </c>
      <c r="BG379" s="119"/>
      <c r="BH379" s="120"/>
      <c r="BI379" s="116"/>
      <c r="BJ379" s="118" t="str">
        <f t="shared" si="1186"/>
        <v/>
      </c>
      <c r="BK379" s="118"/>
      <c r="BL379" s="118" t="str">
        <f t="shared" si="1187"/>
        <v/>
      </c>
      <c r="BM379" s="118"/>
      <c r="BN379" s="118" t="str">
        <f t="shared" si="1188"/>
        <v/>
      </c>
      <c r="BO379" s="119"/>
      <c r="BP379" s="120"/>
      <c r="BQ379" s="116"/>
      <c r="BR379" s="118" t="str">
        <f t="shared" si="1110"/>
        <v/>
      </c>
      <c r="BS379" s="118"/>
      <c r="BT379" s="118" t="str">
        <f t="shared" si="1111"/>
        <v/>
      </c>
      <c r="BU379" s="118"/>
      <c r="BV379" s="118" t="str">
        <f t="shared" si="1112"/>
        <v/>
      </c>
      <c r="BW379" s="119"/>
      <c r="BX379" s="120"/>
      <c r="BY379" s="121"/>
      <c r="BZ379" s="118">
        <f t="shared" si="1113"/>
        <v>3</v>
      </c>
      <c r="CA379" s="118"/>
      <c r="CB379" s="118">
        <f t="shared" si="1114"/>
        <v>0</v>
      </c>
      <c r="CC379" s="118"/>
      <c r="CD379" s="118">
        <f t="shared" si="1115"/>
        <v>3</v>
      </c>
      <c r="CE379" s="119"/>
      <c r="CH379" s="118" t="str">
        <f t="shared" si="1116"/>
        <v/>
      </c>
      <c r="CI379" s="118"/>
      <c r="CJ379" s="118" t="str">
        <f t="shared" si="1117"/>
        <v/>
      </c>
      <c r="CK379" s="118"/>
      <c r="CL379" s="118" t="str">
        <f t="shared" si="1118"/>
        <v/>
      </c>
      <c r="CM379" s="119"/>
      <c r="DQ379" s="134">
        <f>IF(I379&lt;&gt;"",MAX(J$1:J378)+1,"")</f>
        <v>328</v>
      </c>
    </row>
    <row r="380" spans="1:121" s="113" customFormat="1" ht="75" customHeight="1" x14ac:dyDescent="0.25">
      <c r="A380" s="312">
        <v>31</v>
      </c>
      <c r="B380" s="313" t="s">
        <v>72</v>
      </c>
      <c r="C380" s="352" t="str">
        <f t="shared" si="1104"/>
        <v>14 - LA RESTAURATION TRADITIONNELLE DU SITE (si existante)</v>
      </c>
      <c r="D380" s="351" t="s">
        <v>747</v>
      </c>
      <c r="E380" s="313" t="s">
        <v>78</v>
      </c>
      <c r="F380" s="313">
        <f>VLOOKUP(H380,Feuil1!A$1:B$5,2,0)</f>
        <v>0.25</v>
      </c>
      <c r="G380" s="322">
        <f t="shared" si="1046"/>
        <v>3</v>
      </c>
      <c r="H380" s="318" t="s">
        <v>154</v>
      </c>
      <c r="I380" s="333">
        <v>59</v>
      </c>
      <c r="J380" s="663">
        <f>IF(I380&lt;&gt;"",MAX(J$1:J379)+1,"")</f>
        <v>329</v>
      </c>
      <c r="K380" s="183" t="s">
        <v>551</v>
      </c>
      <c r="L380" s="186">
        <v>3</v>
      </c>
      <c r="M380" s="213" t="str">
        <f>IF('RESULTAT GLOBAL'!I$30="NON","Non Mesuré","Très Satisfaisant")</f>
        <v>Très Satisfaisant</v>
      </c>
      <c r="N380" s="668" t="str">
        <f>IF('RESULTAT GLOBAL'!I$30="NON","Absence de restauration traditionnelle","")</f>
        <v/>
      </c>
      <c r="O380" s="199" t="str">
        <f t="shared" si="1035"/>
        <v/>
      </c>
      <c r="P380" s="183" t="s">
        <v>549</v>
      </c>
      <c r="Q380" s="447" t="s">
        <v>763</v>
      </c>
      <c r="R380" s="115"/>
      <c r="S380" s="145"/>
      <c r="T380" s="263">
        <f t="shared" si="1169"/>
        <v>3</v>
      </c>
      <c r="U380" s="116">
        <f t="shared" si="1170"/>
        <v>1</v>
      </c>
      <c r="V380" s="116">
        <f t="shared" si="1171"/>
        <v>3</v>
      </c>
      <c r="W380" s="116"/>
      <c r="X380" s="116">
        <f t="shared" si="1172"/>
        <v>0</v>
      </c>
      <c r="Y380" s="116"/>
      <c r="Z380" s="116">
        <f t="shared" si="1173"/>
        <v>3</v>
      </c>
      <c r="AA380" s="116"/>
      <c r="AB380" s="117"/>
      <c r="AC380" s="117"/>
      <c r="AD380" s="118" t="str">
        <f t="shared" si="1174"/>
        <v/>
      </c>
      <c r="AE380" s="118"/>
      <c r="AF380" s="118" t="str">
        <f t="shared" si="1175"/>
        <v/>
      </c>
      <c r="AG380" s="118"/>
      <c r="AH380" s="118" t="str">
        <f t="shared" si="1176"/>
        <v/>
      </c>
      <c r="AI380" s="119"/>
      <c r="AJ380" s="120"/>
      <c r="AK380" s="118"/>
      <c r="AL380" s="118" t="str">
        <f t="shared" si="1177"/>
        <v/>
      </c>
      <c r="AM380" s="118"/>
      <c r="AN380" s="118" t="str">
        <f t="shared" si="1178"/>
        <v/>
      </c>
      <c r="AO380" s="118"/>
      <c r="AP380" s="118" t="str">
        <f t="shared" si="1179"/>
        <v/>
      </c>
      <c r="AQ380" s="119"/>
      <c r="AR380" s="120"/>
      <c r="AS380" s="118"/>
      <c r="AT380" s="118">
        <f t="shared" si="1180"/>
        <v>3</v>
      </c>
      <c r="AU380" s="118"/>
      <c r="AV380" s="118">
        <f t="shared" si="1181"/>
        <v>0</v>
      </c>
      <c r="AW380" s="118"/>
      <c r="AX380" s="118">
        <f t="shared" si="1182"/>
        <v>3</v>
      </c>
      <c r="AY380" s="119"/>
      <c r="AZ380" s="120"/>
      <c r="BA380" s="118"/>
      <c r="BB380" s="118" t="str">
        <f t="shared" si="1183"/>
        <v/>
      </c>
      <c r="BC380" s="118"/>
      <c r="BD380" s="118" t="str">
        <f t="shared" si="1184"/>
        <v/>
      </c>
      <c r="BE380" s="118"/>
      <c r="BF380" s="118" t="str">
        <f t="shared" si="1185"/>
        <v/>
      </c>
      <c r="BG380" s="119"/>
      <c r="BH380" s="120"/>
      <c r="BI380" s="116"/>
      <c r="BJ380" s="118" t="str">
        <f t="shared" si="1186"/>
        <v/>
      </c>
      <c r="BK380" s="118"/>
      <c r="BL380" s="118" t="str">
        <f t="shared" si="1187"/>
        <v/>
      </c>
      <c r="BM380" s="118"/>
      <c r="BN380" s="118" t="str">
        <f t="shared" si="1188"/>
        <v/>
      </c>
      <c r="BO380" s="119"/>
      <c r="BP380" s="120"/>
      <c r="BQ380" s="116"/>
      <c r="BR380" s="118">
        <f t="shared" si="1110"/>
        <v>3</v>
      </c>
      <c r="BS380" s="118"/>
      <c r="BT380" s="118">
        <f t="shared" si="1111"/>
        <v>0</v>
      </c>
      <c r="BU380" s="118"/>
      <c r="BV380" s="118">
        <f t="shared" si="1112"/>
        <v>3</v>
      </c>
      <c r="BW380" s="119"/>
      <c r="BX380" s="120"/>
      <c r="BY380" s="121"/>
      <c r="BZ380" s="118" t="str">
        <f t="shared" si="1113"/>
        <v/>
      </c>
      <c r="CA380" s="118"/>
      <c r="CB380" s="118" t="str">
        <f t="shared" si="1114"/>
        <v/>
      </c>
      <c r="CC380" s="118"/>
      <c r="CD380" s="118" t="str">
        <f t="shared" si="1115"/>
        <v/>
      </c>
      <c r="CE380" s="119"/>
      <c r="CH380" s="118" t="str">
        <f t="shared" si="1116"/>
        <v/>
      </c>
      <c r="CI380" s="118"/>
      <c r="CJ380" s="118" t="str">
        <f t="shared" si="1117"/>
        <v/>
      </c>
      <c r="CK380" s="118"/>
      <c r="CL380" s="118" t="str">
        <f t="shared" si="1118"/>
        <v/>
      </c>
      <c r="CM380" s="119"/>
      <c r="DQ380" s="134">
        <f>IF(I380&lt;&gt;"",MAX(J$1:J379)+1,"")</f>
        <v>329</v>
      </c>
    </row>
    <row r="381" spans="1:121" s="113" customFormat="1" ht="110.25" customHeight="1" x14ac:dyDescent="0.25">
      <c r="A381" s="312">
        <v>32</v>
      </c>
      <c r="B381" s="313" t="s">
        <v>84</v>
      </c>
      <c r="C381" s="352" t="str">
        <f t="shared" si="1104"/>
        <v>14 - LA RESTAURATION TRADITIONNELLE DU SITE (si existante)</v>
      </c>
      <c r="D381" s="351" t="s">
        <v>747</v>
      </c>
      <c r="E381" s="313" t="s">
        <v>78</v>
      </c>
      <c r="F381" s="313">
        <f>VLOOKUP(H381,Feuil1!A$1:B$5,2,0)</f>
        <v>0.25</v>
      </c>
      <c r="G381" s="322">
        <f t="shared" si="1046"/>
        <v>3</v>
      </c>
      <c r="H381" s="318" t="s">
        <v>154</v>
      </c>
      <c r="I381" s="333">
        <v>59</v>
      </c>
      <c r="J381" s="663">
        <f>IF(I381&lt;&gt;"",MAX(J$1:J380)+1,"")</f>
        <v>330</v>
      </c>
      <c r="K381" s="185" t="s">
        <v>552</v>
      </c>
      <c r="L381" s="190">
        <v>3</v>
      </c>
      <c r="M381" s="214" t="str">
        <f>IF('RESULTAT GLOBAL'!I$30="NON","Non Mesuré","Très Satisfaisant")</f>
        <v>Très Satisfaisant</v>
      </c>
      <c r="N381" s="670" t="str">
        <f>IF('RESULTAT GLOBAL'!I$30="NON","Absence de restauration traditionnelle","")</f>
        <v/>
      </c>
      <c r="O381" s="200" t="str">
        <f t="shared" si="1035"/>
        <v/>
      </c>
      <c r="P381" s="192" t="s">
        <v>550</v>
      </c>
      <c r="Q381" s="448" t="s">
        <v>763</v>
      </c>
      <c r="R381" s="115"/>
      <c r="S381" s="145"/>
      <c r="T381" s="263">
        <f t="shared" si="1169"/>
        <v>3</v>
      </c>
      <c r="U381" s="116">
        <f t="shared" si="1170"/>
        <v>1</v>
      </c>
      <c r="V381" s="116">
        <f t="shared" si="1171"/>
        <v>3</v>
      </c>
      <c r="W381" s="116"/>
      <c r="X381" s="116">
        <f t="shared" si="1172"/>
        <v>0</v>
      </c>
      <c r="Y381" s="116"/>
      <c r="Z381" s="116">
        <f t="shared" si="1173"/>
        <v>3</v>
      </c>
      <c r="AA381" s="116"/>
      <c r="AB381" s="117"/>
      <c r="AC381" s="117"/>
      <c r="AD381" s="118" t="str">
        <f t="shared" si="1174"/>
        <v/>
      </c>
      <c r="AE381" s="118"/>
      <c r="AF381" s="118" t="str">
        <f t="shared" si="1175"/>
        <v/>
      </c>
      <c r="AG381" s="118"/>
      <c r="AH381" s="118" t="str">
        <f t="shared" si="1176"/>
        <v/>
      </c>
      <c r="AI381" s="119"/>
      <c r="AJ381" s="120"/>
      <c r="AK381" s="118"/>
      <c r="AL381" s="118" t="str">
        <f t="shared" si="1177"/>
        <v/>
      </c>
      <c r="AM381" s="118"/>
      <c r="AN381" s="118" t="str">
        <f t="shared" si="1178"/>
        <v/>
      </c>
      <c r="AO381" s="118"/>
      <c r="AP381" s="118" t="str">
        <f t="shared" si="1179"/>
        <v/>
      </c>
      <c r="AQ381" s="119"/>
      <c r="AR381" s="120"/>
      <c r="AS381" s="118"/>
      <c r="AT381" s="118">
        <f t="shared" si="1180"/>
        <v>3</v>
      </c>
      <c r="AU381" s="118"/>
      <c r="AV381" s="118">
        <f t="shared" si="1181"/>
        <v>0</v>
      </c>
      <c r="AW381" s="118"/>
      <c r="AX381" s="118">
        <f t="shared" si="1182"/>
        <v>3</v>
      </c>
      <c r="AY381" s="119"/>
      <c r="AZ381" s="120"/>
      <c r="BA381" s="118"/>
      <c r="BB381" s="118" t="str">
        <f t="shared" si="1183"/>
        <v/>
      </c>
      <c r="BC381" s="118"/>
      <c r="BD381" s="118" t="str">
        <f t="shared" si="1184"/>
        <v/>
      </c>
      <c r="BE381" s="118"/>
      <c r="BF381" s="118" t="str">
        <f t="shared" si="1185"/>
        <v/>
      </c>
      <c r="BG381" s="119"/>
      <c r="BH381" s="120"/>
      <c r="BI381" s="116"/>
      <c r="BJ381" s="118" t="str">
        <f t="shared" si="1186"/>
        <v/>
      </c>
      <c r="BK381" s="118"/>
      <c r="BL381" s="118" t="str">
        <f t="shared" si="1187"/>
        <v/>
      </c>
      <c r="BM381" s="118"/>
      <c r="BN381" s="118" t="str">
        <f t="shared" si="1188"/>
        <v/>
      </c>
      <c r="BO381" s="119"/>
      <c r="BP381" s="120"/>
      <c r="BQ381" s="116"/>
      <c r="BR381" s="118" t="str">
        <f t="shared" si="1110"/>
        <v/>
      </c>
      <c r="BS381" s="118"/>
      <c r="BT381" s="118" t="str">
        <f t="shared" si="1111"/>
        <v/>
      </c>
      <c r="BU381" s="118"/>
      <c r="BV381" s="118" t="str">
        <f t="shared" si="1112"/>
        <v/>
      </c>
      <c r="BW381" s="119"/>
      <c r="BX381" s="120"/>
      <c r="BY381" s="121"/>
      <c r="BZ381" s="118">
        <f t="shared" si="1113"/>
        <v>3</v>
      </c>
      <c r="CA381" s="118"/>
      <c r="CB381" s="118">
        <f t="shared" si="1114"/>
        <v>0</v>
      </c>
      <c r="CC381" s="118"/>
      <c r="CD381" s="118">
        <f t="shared" si="1115"/>
        <v>3</v>
      </c>
      <c r="CE381" s="119"/>
      <c r="CH381" s="118" t="str">
        <f t="shared" si="1116"/>
        <v/>
      </c>
      <c r="CI381" s="118"/>
      <c r="CJ381" s="118" t="str">
        <f t="shared" si="1117"/>
        <v/>
      </c>
      <c r="CK381" s="118"/>
      <c r="CL381" s="118" t="str">
        <f t="shared" si="1118"/>
        <v/>
      </c>
      <c r="CM381" s="119"/>
      <c r="DQ381" s="134">
        <f>IF(I381&lt;&gt;"",MAX(J$1:J380)+1,"")</f>
        <v>330</v>
      </c>
    </row>
    <row r="382" spans="1:121" s="132" customFormat="1" ht="46.5" customHeight="1" x14ac:dyDescent="0.25">
      <c r="A382" s="312"/>
      <c r="B382" s="313"/>
      <c r="C382" s="313"/>
      <c r="D382" s="351" t="s">
        <v>747</v>
      </c>
      <c r="E382" s="313"/>
      <c r="F382" s="313"/>
      <c r="G382" s="322"/>
      <c r="H382" s="318"/>
      <c r="I382" s="350"/>
      <c r="J382" s="663" t="str">
        <f>IF(I382&lt;&gt;"",MAX(J$1:J381)+1,"")</f>
        <v/>
      </c>
      <c r="K382" s="143" t="s">
        <v>381</v>
      </c>
      <c r="L382" s="204"/>
      <c r="M382" s="215"/>
      <c r="N382" s="641"/>
      <c r="O382" s="201" t="str">
        <f t="shared" si="1035"/>
        <v/>
      </c>
      <c r="P382" s="150"/>
      <c r="Q382" s="451"/>
      <c r="R382" s="115"/>
      <c r="S382" s="112"/>
      <c r="T382" s="273"/>
      <c r="U382" s="126"/>
      <c r="V382" s="126"/>
      <c r="W382" s="126"/>
      <c r="X382" s="126"/>
      <c r="Y382" s="126"/>
      <c r="Z382" s="126"/>
      <c r="AA382" s="126"/>
      <c r="AB382" s="127"/>
      <c r="AC382" s="127"/>
      <c r="AD382" s="128"/>
      <c r="AE382" s="128"/>
      <c r="AF382" s="128"/>
      <c r="AG382" s="128"/>
      <c r="AH382" s="128"/>
      <c r="AI382" s="129"/>
      <c r="AJ382" s="130"/>
      <c r="AK382" s="128"/>
      <c r="AL382" s="128"/>
      <c r="AM382" s="128"/>
      <c r="AN382" s="128"/>
      <c r="AO382" s="128"/>
      <c r="AP382" s="128"/>
      <c r="AQ382" s="129"/>
      <c r="AR382" s="130"/>
      <c r="AS382" s="128"/>
      <c r="AT382" s="128"/>
      <c r="AU382" s="128"/>
      <c r="AV382" s="128"/>
      <c r="AW382" s="128"/>
      <c r="AX382" s="128"/>
      <c r="AY382" s="129"/>
      <c r="AZ382" s="130"/>
      <c r="BA382" s="128"/>
      <c r="BB382" s="128"/>
      <c r="BC382" s="128"/>
      <c r="BD382" s="128"/>
      <c r="BE382" s="128"/>
      <c r="BF382" s="128"/>
      <c r="BG382" s="129"/>
      <c r="BH382" s="130"/>
      <c r="BI382" s="126"/>
      <c r="BJ382" s="128"/>
      <c r="BK382" s="128"/>
      <c r="BL382" s="128"/>
      <c r="BM382" s="128"/>
      <c r="BN382" s="128"/>
      <c r="BO382" s="129"/>
      <c r="BP382" s="130"/>
      <c r="BQ382" s="126"/>
      <c r="BR382" s="128" t="str">
        <f t="shared" si="1110"/>
        <v/>
      </c>
      <c r="BS382" s="128"/>
      <c r="BT382" s="128" t="str">
        <f t="shared" si="1111"/>
        <v/>
      </c>
      <c r="BU382" s="128"/>
      <c r="BV382" s="128" t="str">
        <f t="shared" si="1112"/>
        <v/>
      </c>
      <c r="BW382" s="129"/>
      <c r="BX382" s="130"/>
      <c r="BY382" s="131"/>
      <c r="BZ382" s="128" t="str">
        <f t="shared" si="1113"/>
        <v/>
      </c>
      <c r="CA382" s="128"/>
      <c r="CB382" s="128" t="str">
        <f t="shared" si="1114"/>
        <v/>
      </c>
      <c r="CC382" s="128"/>
      <c r="CD382" s="128" t="str">
        <f t="shared" si="1115"/>
        <v/>
      </c>
      <c r="CE382" s="129"/>
      <c r="CH382" s="128" t="str">
        <f t="shared" si="1116"/>
        <v/>
      </c>
      <c r="CI382" s="128"/>
      <c r="CJ382" s="128" t="str">
        <f t="shared" si="1117"/>
        <v/>
      </c>
      <c r="CK382" s="128"/>
      <c r="CL382" s="128" t="str">
        <f t="shared" si="1118"/>
        <v/>
      </c>
      <c r="CM382" s="129"/>
      <c r="DQ382" s="124" t="str">
        <f>IF(I382&lt;&gt;"",MAX(J$1:J381)+1,"")</f>
        <v/>
      </c>
    </row>
    <row r="383" spans="1:121" s="113" customFormat="1" ht="72" customHeight="1" x14ac:dyDescent="0.25">
      <c r="A383" s="312"/>
      <c r="B383" s="313" t="s">
        <v>72</v>
      </c>
      <c r="C383" s="352" t="str">
        <f t="shared" si="1104"/>
        <v>14 - LA RESTAURATION TRADITIONNELLE DU SITE (si existante)</v>
      </c>
      <c r="D383" s="351" t="s">
        <v>747</v>
      </c>
      <c r="E383" s="313" t="s">
        <v>78</v>
      </c>
      <c r="F383" s="313">
        <f>VLOOKUP(H383,Feuil1!A$1:B$5,2,0)</f>
        <v>0.2</v>
      </c>
      <c r="G383" s="322">
        <f t="shared" si="1046"/>
        <v>5</v>
      </c>
      <c r="H383" s="318" t="s">
        <v>157</v>
      </c>
      <c r="I383" s="333">
        <v>73</v>
      </c>
      <c r="J383" s="663">
        <f>IF(I383&lt;&gt;"",MAX(J$1:J382)+1,"")</f>
        <v>331</v>
      </c>
      <c r="K383" s="434" t="s">
        <v>382</v>
      </c>
      <c r="L383" s="439">
        <v>3</v>
      </c>
      <c r="M383" s="403" t="str">
        <f>IF('RESULTAT GLOBAL'!I$30="NON","Non Mesuré","Très Satisfaisant")</f>
        <v>Très Satisfaisant</v>
      </c>
      <c r="N383" s="679" t="str">
        <f>IF('RESULTAT GLOBAL'!I$30="NON","Absence de restauration traditionnelle","")</f>
        <v/>
      </c>
      <c r="O383" s="404" t="str">
        <f t="shared" ref="O383:O449" si="1200">IF(ISERROR(SEARCH("Pas de NM possible",P383)),"","oui")</f>
        <v/>
      </c>
      <c r="P383" s="401" t="s">
        <v>383</v>
      </c>
      <c r="Q383" s="446" t="s">
        <v>763</v>
      </c>
      <c r="R383" s="115"/>
      <c r="S383" s="145"/>
      <c r="T383" s="263">
        <f t="shared" ref="T383:T386" si="1201">L383</f>
        <v>3</v>
      </c>
      <c r="U383" s="116">
        <f t="shared" ref="U383:U386" si="1202">IF(M383="Très Satisfaisant",1,IF(M383="Satisfaisant",0.75,IF(M383="Insatisfaisant",0.25,IF(M383="Très Insatisfaisant",0,IF(M383="Non Mesuré","",0)))))</f>
        <v>1</v>
      </c>
      <c r="V383" s="116">
        <f t="shared" ref="V383:V386" si="1203">IF(M383&lt;&gt;"Non Mesuré",T383*U383,"")</f>
        <v>3</v>
      </c>
      <c r="W383" s="116"/>
      <c r="X383" s="116">
        <f t="shared" ref="X383:X386" si="1204">IF(M383="Non Mesuré",T383,0)</f>
        <v>0</v>
      </c>
      <c r="Y383" s="116"/>
      <c r="Z383" s="116">
        <f t="shared" ref="Z383:Z386" si="1205">T383-X383</f>
        <v>3</v>
      </c>
      <c r="AA383" s="116"/>
      <c r="AB383" s="117"/>
      <c r="AC383" s="117"/>
      <c r="AD383" s="118" t="str">
        <f>IF(G383=1,V383,"")</f>
        <v/>
      </c>
      <c r="AE383" s="118"/>
      <c r="AF383" s="118" t="str">
        <f>IF(G383=1,X383,"")</f>
        <v/>
      </c>
      <c r="AG383" s="118"/>
      <c r="AH383" s="118" t="str">
        <f>IF(G383=1,Z383,"")</f>
        <v/>
      </c>
      <c r="AI383" s="119"/>
      <c r="AJ383" s="120"/>
      <c r="AK383" s="118"/>
      <c r="AL383" s="118" t="str">
        <f>IF(G383=2,V383,"")</f>
        <v/>
      </c>
      <c r="AM383" s="118"/>
      <c r="AN383" s="118" t="str">
        <f>IF(G383=2,X383,"")</f>
        <v/>
      </c>
      <c r="AO383" s="118"/>
      <c r="AP383" s="118" t="str">
        <f>IF(G383=2,Z383,"")</f>
        <v/>
      </c>
      <c r="AQ383" s="119"/>
      <c r="AR383" s="120"/>
      <c r="AS383" s="118"/>
      <c r="AT383" s="118" t="str">
        <f>IF(G383=3,V383,"")</f>
        <v/>
      </c>
      <c r="AU383" s="118"/>
      <c r="AV383" s="118" t="str">
        <f>IF(G383=3,X383,"")</f>
        <v/>
      </c>
      <c r="AW383" s="118"/>
      <c r="AX383" s="118" t="str">
        <f>IF(G383=3,Z383,"")</f>
        <v/>
      </c>
      <c r="AY383" s="119"/>
      <c r="AZ383" s="120"/>
      <c r="BA383" s="118"/>
      <c r="BB383" s="118" t="str">
        <f>IF(G383=4,V383,"")</f>
        <v/>
      </c>
      <c r="BC383" s="118"/>
      <c r="BD383" s="118" t="str">
        <f>IF(G383=4,X383,"")</f>
        <v/>
      </c>
      <c r="BE383" s="118"/>
      <c r="BF383" s="118" t="str">
        <f>IF(G383=4,Z383,"")</f>
        <v/>
      </c>
      <c r="BG383" s="119"/>
      <c r="BH383" s="120"/>
      <c r="BI383" s="116"/>
      <c r="BJ383" s="118">
        <f>IF(G383=5,V383,"")</f>
        <v>3</v>
      </c>
      <c r="BK383" s="118"/>
      <c r="BL383" s="118">
        <f>IF(G383=5,X383,"")</f>
        <v>0</v>
      </c>
      <c r="BM383" s="118"/>
      <c r="BN383" s="118">
        <f>IF(G383=5,Z383,"")</f>
        <v>3</v>
      </c>
      <c r="BO383" s="119"/>
      <c r="BP383" s="120"/>
      <c r="BQ383" s="116"/>
      <c r="BR383" s="118" t="str">
        <f t="shared" si="1110"/>
        <v/>
      </c>
      <c r="BS383" s="118"/>
      <c r="BT383" s="118" t="str">
        <f t="shared" si="1111"/>
        <v/>
      </c>
      <c r="BU383" s="118"/>
      <c r="BV383" s="118" t="str">
        <f t="shared" si="1112"/>
        <v/>
      </c>
      <c r="BW383" s="119"/>
      <c r="BX383" s="120"/>
      <c r="BY383" s="121"/>
      <c r="BZ383" s="118" t="str">
        <f t="shared" si="1113"/>
        <v/>
      </c>
      <c r="CA383" s="118"/>
      <c r="CB383" s="118" t="str">
        <f t="shared" si="1114"/>
        <v/>
      </c>
      <c r="CC383" s="118"/>
      <c r="CD383" s="118" t="str">
        <f t="shared" si="1115"/>
        <v/>
      </c>
      <c r="CE383" s="119"/>
      <c r="CH383" s="118" t="str">
        <f t="shared" si="1116"/>
        <v/>
      </c>
      <c r="CI383" s="118"/>
      <c r="CJ383" s="118" t="str">
        <f t="shared" si="1117"/>
        <v/>
      </c>
      <c r="CK383" s="118"/>
      <c r="CL383" s="118" t="str">
        <f t="shared" si="1118"/>
        <v/>
      </c>
      <c r="CM383" s="119"/>
      <c r="DQ383" s="134">
        <f>IF(I383&lt;&gt;"",MAX(J$1:J382)+1,"")</f>
        <v>331</v>
      </c>
    </row>
    <row r="384" spans="1:121" s="113" customFormat="1" ht="47.25" customHeight="1" x14ac:dyDescent="0.25">
      <c r="A384" s="312"/>
      <c r="B384" s="313" t="s">
        <v>72</v>
      </c>
      <c r="C384" s="352" t="str">
        <f t="shared" si="1104"/>
        <v>14 - LA RESTAURATION TRADITIONNELLE DU SITE (si existante)</v>
      </c>
      <c r="D384" s="351" t="s">
        <v>747</v>
      </c>
      <c r="E384" s="313" t="s">
        <v>78</v>
      </c>
      <c r="F384" s="313">
        <f>VLOOKUP(H384,Feuil1!A$1:B$5,2,0)</f>
        <v>0.2</v>
      </c>
      <c r="G384" s="322">
        <f t="shared" ref="G384:G449" si="1206">IF(H384="Information et Communication",1,IF(H384="Savoir-faire Savoir-être",2,IF(H384="Confort et hygiène",3,IF(H384="Qualité de la prestation",5,IF(H384="Développement Durable",4)))))</f>
        <v>5</v>
      </c>
      <c r="H384" s="318" t="s">
        <v>157</v>
      </c>
      <c r="I384" s="333">
        <v>73</v>
      </c>
      <c r="J384" s="663">
        <f>IF(I384&lt;&gt;"",MAX(J$1:J383)+1,"")</f>
        <v>332</v>
      </c>
      <c r="K384" s="188" t="s">
        <v>384</v>
      </c>
      <c r="L384" s="186">
        <v>3</v>
      </c>
      <c r="M384" s="213" t="str">
        <f>IF('RESULTAT GLOBAL'!I$30="NON","Non Mesuré","Très Satisfaisant")</f>
        <v>Très Satisfaisant</v>
      </c>
      <c r="N384" s="668" t="str">
        <f>IF('RESULTAT GLOBAL'!I$30="NON","Absence de restauration traditionnelle","")</f>
        <v/>
      </c>
      <c r="O384" s="199" t="str">
        <f t="shared" si="1200"/>
        <v/>
      </c>
      <c r="P384" s="183" t="s">
        <v>385</v>
      </c>
      <c r="Q384" s="447" t="s">
        <v>763</v>
      </c>
      <c r="R384" s="115"/>
      <c r="S384" s="145"/>
      <c r="T384" s="263">
        <f t="shared" si="1201"/>
        <v>3</v>
      </c>
      <c r="U384" s="116">
        <f t="shared" si="1202"/>
        <v>1</v>
      </c>
      <c r="V384" s="116">
        <f t="shared" si="1203"/>
        <v>3</v>
      </c>
      <c r="W384" s="116"/>
      <c r="X384" s="116">
        <f t="shared" si="1204"/>
        <v>0</v>
      </c>
      <c r="Y384" s="116"/>
      <c r="Z384" s="116">
        <f t="shared" si="1205"/>
        <v>3</v>
      </c>
      <c r="AA384" s="116"/>
      <c r="AB384" s="117"/>
      <c r="AC384" s="117"/>
      <c r="AD384" s="118" t="str">
        <f>IF(G384=1,V384,"")</f>
        <v/>
      </c>
      <c r="AE384" s="118"/>
      <c r="AF384" s="118" t="str">
        <f>IF(G384=1,X384,"")</f>
        <v/>
      </c>
      <c r="AG384" s="118"/>
      <c r="AH384" s="118" t="str">
        <f>IF(G384=1,Z384,"")</f>
        <v/>
      </c>
      <c r="AI384" s="119"/>
      <c r="AJ384" s="120"/>
      <c r="AK384" s="118"/>
      <c r="AL384" s="118" t="str">
        <f>IF(G384=2,V384,"")</f>
        <v/>
      </c>
      <c r="AM384" s="118"/>
      <c r="AN384" s="118" t="str">
        <f>IF(G384=2,X384,"")</f>
        <v/>
      </c>
      <c r="AO384" s="118"/>
      <c r="AP384" s="118" t="str">
        <f>IF(G384=2,Z384,"")</f>
        <v/>
      </c>
      <c r="AQ384" s="119"/>
      <c r="AR384" s="120"/>
      <c r="AS384" s="118"/>
      <c r="AT384" s="118" t="str">
        <f>IF(G384=3,V384,"")</f>
        <v/>
      </c>
      <c r="AU384" s="118"/>
      <c r="AV384" s="118" t="str">
        <f>IF(G384=3,X384,"")</f>
        <v/>
      </c>
      <c r="AW384" s="118"/>
      <c r="AX384" s="118" t="str">
        <f>IF(G384=3,Z384,"")</f>
        <v/>
      </c>
      <c r="AY384" s="119"/>
      <c r="AZ384" s="120"/>
      <c r="BA384" s="118"/>
      <c r="BB384" s="118" t="str">
        <f>IF(G384=4,V384,"")</f>
        <v/>
      </c>
      <c r="BC384" s="118"/>
      <c r="BD384" s="118" t="str">
        <f>IF(G384=4,X384,"")</f>
        <v/>
      </c>
      <c r="BE384" s="118"/>
      <c r="BF384" s="118" t="str">
        <f>IF(G384=4,Z384,"")</f>
        <v/>
      </c>
      <c r="BG384" s="119"/>
      <c r="BH384" s="120"/>
      <c r="BI384" s="116"/>
      <c r="BJ384" s="118">
        <f>IF(G384=5,V384,"")</f>
        <v>3</v>
      </c>
      <c r="BK384" s="118"/>
      <c r="BL384" s="118">
        <f>IF(G384=5,X384,"")</f>
        <v>0</v>
      </c>
      <c r="BM384" s="118"/>
      <c r="BN384" s="118">
        <f>IF(G384=5,Z384,"")</f>
        <v>3</v>
      </c>
      <c r="BO384" s="119"/>
      <c r="BP384" s="120"/>
      <c r="BQ384" s="116"/>
      <c r="BR384" s="118" t="str">
        <f t="shared" si="1110"/>
        <v/>
      </c>
      <c r="BS384" s="118"/>
      <c r="BT384" s="118" t="str">
        <f t="shared" si="1111"/>
        <v/>
      </c>
      <c r="BU384" s="118"/>
      <c r="BV384" s="118" t="str">
        <f t="shared" si="1112"/>
        <v/>
      </c>
      <c r="BW384" s="119"/>
      <c r="BX384" s="120"/>
      <c r="BY384" s="121"/>
      <c r="BZ384" s="118" t="str">
        <f t="shared" si="1113"/>
        <v/>
      </c>
      <c r="CA384" s="118"/>
      <c r="CB384" s="118" t="str">
        <f t="shared" si="1114"/>
        <v/>
      </c>
      <c r="CC384" s="118"/>
      <c r="CD384" s="118" t="str">
        <f t="shared" si="1115"/>
        <v/>
      </c>
      <c r="CE384" s="119"/>
      <c r="CH384" s="118" t="str">
        <f t="shared" si="1116"/>
        <v/>
      </c>
      <c r="CI384" s="118"/>
      <c r="CJ384" s="118" t="str">
        <f t="shared" si="1117"/>
        <v/>
      </c>
      <c r="CK384" s="118"/>
      <c r="CL384" s="118" t="str">
        <f t="shared" si="1118"/>
        <v/>
      </c>
      <c r="CM384" s="119"/>
      <c r="DQ384" s="134">
        <f>IF(I384&lt;&gt;"",MAX(J$1:J383)+1,"")</f>
        <v>332</v>
      </c>
    </row>
    <row r="385" spans="1:121" s="113" customFormat="1" ht="75" customHeight="1" x14ac:dyDescent="0.25">
      <c r="A385" s="312"/>
      <c r="B385" s="313" t="s">
        <v>72</v>
      </c>
      <c r="C385" s="352" t="str">
        <f t="shared" si="1104"/>
        <v>14 - LA RESTAURATION TRADITIONNELLE DU SITE (si existante)</v>
      </c>
      <c r="D385" s="351" t="s">
        <v>747</v>
      </c>
      <c r="E385" s="313" t="s">
        <v>78</v>
      </c>
      <c r="F385" s="313">
        <f>VLOOKUP(H385,Feuil1!A$1:B$5,2,0)</f>
        <v>0.2</v>
      </c>
      <c r="G385" s="322">
        <f t="shared" si="1206"/>
        <v>5</v>
      </c>
      <c r="H385" s="318" t="s">
        <v>157</v>
      </c>
      <c r="I385" s="333">
        <v>73</v>
      </c>
      <c r="J385" s="663">
        <f>IF(I385&lt;&gt;"",MAX(J$1:J384)+1,"")</f>
        <v>333</v>
      </c>
      <c r="K385" s="196" t="s">
        <v>386</v>
      </c>
      <c r="L385" s="186">
        <v>3</v>
      </c>
      <c r="M385" s="213" t="str">
        <f>IF('RESULTAT GLOBAL'!I$30="NON","Non Mesuré","Très Satisfaisant")</f>
        <v>Très Satisfaisant</v>
      </c>
      <c r="N385" s="668" t="str">
        <f>IF('RESULTAT GLOBAL'!I$30="NON","Absence de restauration traditionnelle","")</f>
        <v/>
      </c>
      <c r="O385" s="199" t="str">
        <f t="shared" si="1200"/>
        <v/>
      </c>
      <c r="P385" s="183" t="s">
        <v>387</v>
      </c>
      <c r="Q385" s="447" t="s">
        <v>763</v>
      </c>
      <c r="R385" s="115"/>
      <c r="S385" s="145"/>
      <c r="T385" s="263">
        <f t="shared" si="1201"/>
        <v>3</v>
      </c>
      <c r="U385" s="116">
        <f t="shared" si="1202"/>
        <v>1</v>
      </c>
      <c r="V385" s="116">
        <f t="shared" si="1203"/>
        <v>3</v>
      </c>
      <c r="W385" s="116"/>
      <c r="X385" s="116">
        <f t="shared" si="1204"/>
        <v>0</v>
      </c>
      <c r="Y385" s="116"/>
      <c r="Z385" s="116">
        <f t="shared" si="1205"/>
        <v>3</v>
      </c>
      <c r="AA385" s="116"/>
      <c r="AB385" s="117"/>
      <c r="AC385" s="117"/>
      <c r="AD385" s="118" t="str">
        <f>IF(G385=1,V385,"")</f>
        <v/>
      </c>
      <c r="AE385" s="118"/>
      <c r="AF385" s="118" t="str">
        <f>IF(G385=1,X385,"")</f>
        <v/>
      </c>
      <c r="AG385" s="118"/>
      <c r="AH385" s="118" t="str">
        <f>IF(G385=1,Z385,"")</f>
        <v/>
      </c>
      <c r="AI385" s="119"/>
      <c r="AJ385" s="120"/>
      <c r="AK385" s="118"/>
      <c r="AL385" s="118" t="str">
        <f>IF(G385=2,V385,"")</f>
        <v/>
      </c>
      <c r="AM385" s="118"/>
      <c r="AN385" s="118" t="str">
        <f>IF(G385=2,X385,"")</f>
        <v/>
      </c>
      <c r="AO385" s="118"/>
      <c r="AP385" s="118" t="str">
        <f>IF(G385=2,Z385,"")</f>
        <v/>
      </c>
      <c r="AQ385" s="119"/>
      <c r="AR385" s="120"/>
      <c r="AS385" s="118"/>
      <c r="AT385" s="118" t="str">
        <f>IF(G385=3,V385,"")</f>
        <v/>
      </c>
      <c r="AU385" s="118"/>
      <c r="AV385" s="118" t="str">
        <f>IF(G385=3,X385,"")</f>
        <v/>
      </c>
      <c r="AW385" s="118"/>
      <c r="AX385" s="118" t="str">
        <f>IF(G385=3,Z385,"")</f>
        <v/>
      </c>
      <c r="AY385" s="119"/>
      <c r="AZ385" s="120"/>
      <c r="BA385" s="118"/>
      <c r="BB385" s="118" t="str">
        <f>IF(G385=4,V385,"")</f>
        <v/>
      </c>
      <c r="BC385" s="118"/>
      <c r="BD385" s="118" t="str">
        <f>IF(G385=4,X385,"")</f>
        <v/>
      </c>
      <c r="BE385" s="118"/>
      <c r="BF385" s="118" t="str">
        <f>IF(G385=4,Z385,"")</f>
        <v/>
      </c>
      <c r="BG385" s="119"/>
      <c r="BH385" s="120"/>
      <c r="BI385" s="116"/>
      <c r="BJ385" s="118">
        <f>IF(G385=5,V385,"")</f>
        <v>3</v>
      </c>
      <c r="BK385" s="118"/>
      <c r="BL385" s="118">
        <f>IF(G385=5,X385,"")</f>
        <v>0</v>
      </c>
      <c r="BM385" s="118"/>
      <c r="BN385" s="118">
        <f>IF(G385=5,Z385,"")</f>
        <v>3</v>
      </c>
      <c r="BO385" s="119"/>
      <c r="BP385" s="120"/>
      <c r="BQ385" s="116"/>
      <c r="BR385" s="118" t="str">
        <f t="shared" si="1110"/>
        <v/>
      </c>
      <c r="BS385" s="118"/>
      <c r="BT385" s="118" t="str">
        <f t="shared" si="1111"/>
        <v/>
      </c>
      <c r="BU385" s="118"/>
      <c r="BV385" s="118" t="str">
        <f t="shared" si="1112"/>
        <v/>
      </c>
      <c r="BW385" s="119"/>
      <c r="BX385" s="120"/>
      <c r="BY385" s="121"/>
      <c r="BZ385" s="118" t="str">
        <f t="shared" si="1113"/>
        <v/>
      </c>
      <c r="CA385" s="118"/>
      <c r="CB385" s="118" t="str">
        <f t="shared" si="1114"/>
        <v/>
      </c>
      <c r="CC385" s="118"/>
      <c r="CD385" s="118" t="str">
        <f t="shared" si="1115"/>
        <v/>
      </c>
      <c r="CE385" s="119"/>
      <c r="CH385" s="118" t="str">
        <f t="shared" si="1116"/>
        <v/>
      </c>
      <c r="CI385" s="118"/>
      <c r="CJ385" s="118" t="str">
        <f t="shared" si="1117"/>
        <v/>
      </c>
      <c r="CK385" s="118"/>
      <c r="CL385" s="118" t="str">
        <f t="shared" si="1118"/>
        <v/>
      </c>
      <c r="CM385" s="119"/>
      <c r="DQ385" s="134">
        <f>IF(I385&lt;&gt;"",MAX(J$1:J384)+1,"")</f>
        <v>333</v>
      </c>
    </row>
    <row r="386" spans="1:121" s="113" customFormat="1" ht="57.75" customHeight="1" x14ac:dyDescent="0.25">
      <c r="A386" s="312"/>
      <c r="B386" s="313" t="s">
        <v>72</v>
      </c>
      <c r="C386" s="352" t="str">
        <f t="shared" si="1104"/>
        <v>14 - LA RESTAURATION TRADITIONNELLE DU SITE (si existante)</v>
      </c>
      <c r="D386" s="351" t="s">
        <v>747</v>
      </c>
      <c r="E386" s="313" t="s">
        <v>78</v>
      </c>
      <c r="F386" s="313">
        <f>VLOOKUP(H386,Feuil1!A$1:B$5,2,0)</f>
        <v>0.2</v>
      </c>
      <c r="G386" s="322">
        <f t="shared" si="1206"/>
        <v>5</v>
      </c>
      <c r="H386" s="323" t="s">
        <v>157</v>
      </c>
      <c r="I386" s="333">
        <v>73</v>
      </c>
      <c r="J386" s="663">
        <f>IF(I386&lt;&gt;"",MAX(J$1:J385)+1,"")</f>
        <v>334</v>
      </c>
      <c r="K386" s="189" t="s">
        <v>388</v>
      </c>
      <c r="L386" s="190">
        <v>1</v>
      </c>
      <c r="M386" s="214" t="str">
        <f>IF('RESULTAT GLOBAL'!I$30="NON","Non Mesuré","Très Satisfaisant")</f>
        <v>Très Satisfaisant</v>
      </c>
      <c r="N386" s="670" t="str">
        <f>IF('RESULTAT GLOBAL'!I$30="NON","Absence de restauration traditionnelle","")</f>
        <v/>
      </c>
      <c r="O386" s="200" t="str">
        <f t="shared" si="1200"/>
        <v/>
      </c>
      <c r="P386" s="185" t="s">
        <v>389</v>
      </c>
      <c r="Q386" s="448" t="s">
        <v>763</v>
      </c>
      <c r="R386" s="115"/>
      <c r="S386" s="145"/>
      <c r="T386" s="263">
        <f t="shared" si="1201"/>
        <v>1</v>
      </c>
      <c r="U386" s="116">
        <f t="shared" si="1202"/>
        <v>1</v>
      </c>
      <c r="V386" s="116">
        <f t="shared" si="1203"/>
        <v>1</v>
      </c>
      <c r="W386" s="116"/>
      <c r="X386" s="116">
        <f t="shared" si="1204"/>
        <v>0</v>
      </c>
      <c r="Y386" s="116"/>
      <c r="Z386" s="116">
        <f t="shared" si="1205"/>
        <v>1</v>
      </c>
      <c r="AA386" s="116"/>
      <c r="AB386" s="117"/>
      <c r="AC386" s="117"/>
      <c r="AD386" s="118" t="str">
        <f>IF(G386=1,V386,"")</f>
        <v/>
      </c>
      <c r="AE386" s="118"/>
      <c r="AF386" s="118" t="str">
        <f>IF(G386=1,X386,"")</f>
        <v/>
      </c>
      <c r="AG386" s="118"/>
      <c r="AH386" s="118" t="str">
        <f>IF(G386=1,Z386,"")</f>
        <v/>
      </c>
      <c r="AI386" s="119"/>
      <c r="AJ386" s="120"/>
      <c r="AK386" s="118"/>
      <c r="AL386" s="118" t="str">
        <f>IF(G386=2,V386,"")</f>
        <v/>
      </c>
      <c r="AM386" s="118"/>
      <c r="AN386" s="118" t="str">
        <f>IF(G386=2,X386,"")</f>
        <v/>
      </c>
      <c r="AO386" s="118"/>
      <c r="AP386" s="118" t="str">
        <f>IF(G386=2,Z386,"")</f>
        <v/>
      </c>
      <c r="AQ386" s="119"/>
      <c r="AR386" s="120"/>
      <c r="AS386" s="118"/>
      <c r="AT386" s="118" t="str">
        <f>IF(G386=3,V386,"")</f>
        <v/>
      </c>
      <c r="AU386" s="118"/>
      <c r="AV386" s="118" t="str">
        <f>IF(G386=3,X386,"")</f>
        <v/>
      </c>
      <c r="AW386" s="118"/>
      <c r="AX386" s="118" t="str">
        <f>IF(G386=3,Z386,"")</f>
        <v/>
      </c>
      <c r="AY386" s="119"/>
      <c r="AZ386" s="120"/>
      <c r="BA386" s="118"/>
      <c r="BB386" s="118" t="str">
        <f>IF(G386=4,V386,"")</f>
        <v/>
      </c>
      <c r="BC386" s="118"/>
      <c r="BD386" s="118" t="str">
        <f>IF(G386=4,X386,"")</f>
        <v/>
      </c>
      <c r="BE386" s="118"/>
      <c r="BF386" s="118" t="str">
        <f>IF(G386=4,Z386,"")</f>
        <v/>
      </c>
      <c r="BG386" s="119"/>
      <c r="BH386" s="120"/>
      <c r="BI386" s="116"/>
      <c r="BJ386" s="118">
        <f>IF(G386=5,V386,"")</f>
        <v>1</v>
      </c>
      <c r="BK386" s="118"/>
      <c r="BL386" s="118">
        <f>IF(G386=5,X386,"")</f>
        <v>0</v>
      </c>
      <c r="BM386" s="118"/>
      <c r="BN386" s="118">
        <f>IF(G386=5,Z386,"")</f>
        <v>1</v>
      </c>
      <c r="BO386" s="119"/>
      <c r="BP386" s="120"/>
      <c r="BQ386" s="116"/>
      <c r="BR386" s="118" t="str">
        <f t="shared" si="1110"/>
        <v/>
      </c>
      <c r="BS386" s="118"/>
      <c r="BT386" s="118" t="str">
        <f t="shared" si="1111"/>
        <v/>
      </c>
      <c r="BU386" s="118"/>
      <c r="BV386" s="118" t="str">
        <f t="shared" si="1112"/>
        <v/>
      </c>
      <c r="BW386" s="119"/>
      <c r="BX386" s="120"/>
      <c r="BY386" s="121"/>
      <c r="BZ386" s="118" t="str">
        <f t="shared" si="1113"/>
        <v/>
      </c>
      <c r="CA386" s="118"/>
      <c r="CB386" s="118" t="str">
        <f t="shared" si="1114"/>
        <v/>
      </c>
      <c r="CC386" s="118"/>
      <c r="CD386" s="118" t="str">
        <f t="shared" si="1115"/>
        <v/>
      </c>
      <c r="CE386" s="119"/>
      <c r="CH386" s="118" t="str">
        <f t="shared" si="1116"/>
        <v/>
      </c>
      <c r="CI386" s="118"/>
      <c r="CJ386" s="118" t="str">
        <f t="shared" si="1117"/>
        <v/>
      </c>
      <c r="CK386" s="118"/>
      <c r="CL386" s="118" t="str">
        <f t="shared" si="1118"/>
        <v/>
      </c>
      <c r="CM386" s="119"/>
      <c r="DQ386" s="134">
        <f>IF(I386&lt;&gt;"",MAX(J$1:J385)+1,"")</f>
        <v>334</v>
      </c>
    </row>
    <row r="387" spans="1:121" s="249" customFormat="1" ht="33" customHeight="1" x14ac:dyDescent="0.25">
      <c r="A387" s="312"/>
      <c r="B387" s="313"/>
      <c r="C387" s="313"/>
      <c r="D387" s="351" t="s">
        <v>747</v>
      </c>
      <c r="E387" s="313"/>
      <c r="F387" s="313"/>
      <c r="G387" s="322"/>
      <c r="H387" s="323"/>
      <c r="I387" s="333"/>
      <c r="J387" s="663" t="str">
        <f>IF(I387&lt;&gt;"",MAX(J$1:J386)+1,"")</f>
        <v/>
      </c>
      <c r="K387" s="143" t="s">
        <v>526</v>
      </c>
      <c r="L387" s="143"/>
      <c r="M387" s="294"/>
      <c r="N387" s="619"/>
      <c r="O387" s="294"/>
      <c r="P387" s="143"/>
      <c r="Q387" s="449"/>
      <c r="R387" s="252"/>
      <c r="S387" s="261"/>
      <c r="T387" s="272"/>
      <c r="U387" s="253"/>
      <c r="V387" s="253"/>
      <c r="W387" s="253"/>
      <c r="X387" s="253"/>
      <c r="Y387" s="253"/>
      <c r="Z387" s="253"/>
      <c r="AA387" s="253"/>
      <c r="AB387" s="254"/>
      <c r="AC387" s="254"/>
      <c r="AD387" s="255"/>
      <c r="AE387" s="255"/>
      <c r="AF387" s="255"/>
      <c r="AG387" s="255"/>
      <c r="AH387" s="255"/>
      <c r="AI387" s="256"/>
      <c r="AJ387" s="257"/>
      <c r="AK387" s="255"/>
      <c r="AL387" s="255"/>
      <c r="AM387" s="255"/>
      <c r="AN387" s="255"/>
      <c r="AO387" s="255"/>
      <c r="AP387" s="255"/>
      <c r="AQ387" s="256"/>
      <c r="AR387" s="257"/>
      <c r="AS387" s="255"/>
      <c r="AT387" s="255"/>
      <c r="AU387" s="255"/>
      <c r="AV387" s="255"/>
      <c r="AW387" s="255"/>
      <c r="AX387" s="255"/>
      <c r="AY387" s="256"/>
      <c r="AZ387" s="257"/>
      <c r="BA387" s="255"/>
      <c r="BB387" s="255"/>
      <c r="BC387" s="255"/>
      <c r="BD387" s="255"/>
      <c r="BE387" s="255"/>
      <c r="BF387" s="255"/>
      <c r="BG387" s="256"/>
      <c r="BH387" s="257"/>
      <c r="BI387" s="253"/>
      <c r="BJ387" s="255"/>
      <c r="BK387" s="255"/>
      <c r="BL387" s="255"/>
      <c r="BM387" s="255"/>
      <c r="BN387" s="255"/>
      <c r="BO387" s="256"/>
      <c r="BP387" s="257"/>
      <c r="BQ387" s="253"/>
      <c r="BR387" s="255"/>
      <c r="BS387" s="255"/>
      <c r="BT387" s="255"/>
      <c r="BU387" s="255"/>
      <c r="BV387" s="255"/>
      <c r="BW387" s="256"/>
      <c r="BX387" s="257"/>
      <c r="BY387" s="258"/>
      <c r="BZ387" s="255"/>
      <c r="CA387" s="255"/>
      <c r="CB387" s="255"/>
      <c r="CC387" s="255"/>
      <c r="CD387" s="255"/>
      <c r="CE387" s="256"/>
      <c r="CH387" s="255"/>
      <c r="CI387" s="255"/>
      <c r="CJ387" s="255"/>
      <c r="CK387" s="255"/>
      <c r="CL387" s="255"/>
      <c r="CM387" s="256"/>
      <c r="DQ387" s="259"/>
    </row>
    <row r="388" spans="1:121" s="249" customFormat="1" ht="33" customHeight="1" x14ac:dyDescent="0.25">
      <c r="A388" s="312"/>
      <c r="B388" s="313" t="s">
        <v>72</v>
      </c>
      <c r="C388" s="352" t="str">
        <f t="shared" si="1104"/>
        <v>14 - LA RESTAURATION TRADITIONNELLE DU SITE (si existante)</v>
      </c>
      <c r="D388" s="351" t="s">
        <v>747</v>
      </c>
      <c r="E388" s="313" t="s">
        <v>78</v>
      </c>
      <c r="F388" s="313">
        <f>VLOOKUP(H388,Feuil1!A$1:B$5,2,0)</f>
        <v>0.2</v>
      </c>
      <c r="G388" s="322">
        <f t="shared" ref="G388:G396" si="1207">IF(H388="Information et Communication",1,IF(H388="Savoir-faire Savoir-être",2,IF(H388="Confort et hygiène",3,IF(H388="Qualité de la prestation",5,IF(H388="Développement Durable",4)))))</f>
        <v>5</v>
      </c>
      <c r="H388" s="318" t="s">
        <v>157</v>
      </c>
      <c r="I388" s="324">
        <v>44</v>
      </c>
      <c r="J388" s="663">
        <f>IF(I388&lt;&gt;"",MAX(J$1:J387)+1,"")</f>
        <v>335</v>
      </c>
      <c r="K388" s="401" t="s">
        <v>544</v>
      </c>
      <c r="L388" s="402">
        <v>3</v>
      </c>
      <c r="M388" s="437" t="str">
        <f>IF('RESULTAT GLOBAL'!I$30="NON","Non Mesuré","OUI")</f>
        <v>OUI</v>
      </c>
      <c r="N388" s="679" t="str">
        <f>IF('RESULTAT GLOBAL'!I$30="NON","Absence de restauration traditionnelle","")</f>
        <v/>
      </c>
      <c r="O388" s="438" t="str">
        <f t="shared" ref="O388:O396" si="1208">IF(ISERROR(SEARCH("Pas de NM possible",P388)),"","oui")</f>
        <v/>
      </c>
      <c r="P388" s="401" t="s">
        <v>543</v>
      </c>
      <c r="Q388" s="446" t="s">
        <v>763</v>
      </c>
      <c r="R388" s="252"/>
      <c r="S388" s="261"/>
      <c r="T388" s="116">
        <f t="shared" ref="T388:T394" si="1209">L388</f>
        <v>3</v>
      </c>
      <c r="U388" s="116">
        <f t="shared" ref="U388:U390" si="1210">IF(M388="OUI",1,IF(M388="NON",0,IF(M388="Non Mesuré","",0)))</f>
        <v>1</v>
      </c>
      <c r="V388" s="116">
        <f t="shared" ref="V388:V394" si="1211">IF(M388&lt;&gt;"Non Mesuré",T388*U388,"")</f>
        <v>3</v>
      </c>
      <c r="W388" s="116"/>
      <c r="X388" s="116">
        <f t="shared" ref="X388:X394" si="1212">IF(M388="Non Mesuré",T388,0)</f>
        <v>0</v>
      </c>
      <c r="Y388" s="116"/>
      <c r="Z388" s="116">
        <f t="shared" ref="Z388:Z394" si="1213">T388-X388</f>
        <v>3</v>
      </c>
      <c r="AA388" s="116"/>
      <c r="AB388" s="117"/>
      <c r="AC388" s="117"/>
      <c r="AD388" s="118" t="str">
        <f t="shared" ref="AD388:AD396" si="1214">IF(G388=1,V388,"")</f>
        <v/>
      </c>
      <c r="AE388" s="118"/>
      <c r="AF388" s="118" t="str">
        <f t="shared" ref="AF388:AF396" si="1215">IF(G388=1,X388,"")</f>
        <v/>
      </c>
      <c r="AG388" s="118"/>
      <c r="AH388" s="118" t="str">
        <f t="shared" ref="AH388:AH396" si="1216">IF(G388=1,Z388,"")</f>
        <v/>
      </c>
      <c r="AI388" s="119"/>
      <c r="AJ388" s="120"/>
      <c r="AK388" s="118"/>
      <c r="AL388" s="118" t="str">
        <f t="shared" ref="AL388:AL396" si="1217">IF(G388=2,V388,"")</f>
        <v/>
      </c>
      <c r="AM388" s="118"/>
      <c r="AN388" s="118" t="str">
        <f t="shared" ref="AN388:AN396" si="1218">IF(G388=2,X388,"")</f>
        <v/>
      </c>
      <c r="AO388" s="118"/>
      <c r="AP388" s="118" t="str">
        <f t="shared" ref="AP388:AP396" si="1219">IF(G388=2,Z388,"")</f>
        <v/>
      </c>
      <c r="AQ388" s="119"/>
      <c r="AR388" s="120"/>
      <c r="AS388" s="118"/>
      <c r="AT388" s="118" t="str">
        <f t="shared" ref="AT388:AT396" si="1220">IF(G388=3,V388,"")</f>
        <v/>
      </c>
      <c r="AU388" s="118"/>
      <c r="AV388" s="118" t="str">
        <f t="shared" ref="AV388:AV396" si="1221">IF(G388=3,X388,"")</f>
        <v/>
      </c>
      <c r="AW388" s="118"/>
      <c r="AX388" s="118" t="str">
        <f t="shared" ref="AX388:AX396" si="1222">IF(G388=3,Z388,"")</f>
        <v/>
      </c>
      <c r="AY388" s="119"/>
      <c r="AZ388" s="120"/>
      <c r="BA388" s="118"/>
      <c r="BB388" s="118" t="str">
        <f t="shared" ref="BB388:BB396" si="1223">IF(G388=4,V388,"")</f>
        <v/>
      </c>
      <c r="BC388" s="118"/>
      <c r="BD388" s="118" t="str">
        <f t="shared" ref="BD388:BD396" si="1224">IF(G388=4,X388,"")</f>
        <v/>
      </c>
      <c r="BE388" s="118"/>
      <c r="BF388" s="118" t="str">
        <f t="shared" ref="BF388:BF396" si="1225">IF(G388=4,Z388,"")</f>
        <v/>
      </c>
      <c r="BG388" s="119"/>
      <c r="BH388" s="120"/>
      <c r="BI388" s="116"/>
      <c r="BJ388" s="118">
        <f t="shared" ref="BJ388:BJ396" si="1226">IF(G388=5,V388,"")</f>
        <v>3</v>
      </c>
      <c r="BK388" s="118"/>
      <c r="BL388" s="118">
        <f t="shared" ref="BL388:BL396" si="1227">IF(G388=5,X388,"")</f>
        <v>0</v>
      </c>
      <c r="BM388" s="118"/>
      <c r="BN388" s="118">
        <f t="shared" ref="BN388:BN396" si="1228">IF(G388=5,Z388,"")</f>
        <v>3</v>
      </c>
      <c r="BO388" s="119"/>
      <c r="BP388" s="120"/>
      <c r="BQ388" s="116"/>
      <c r="BR388" s="118" t="str">
        <f t="shared" ref="BR388:BR419" si="1229">IF(A388=31,V388,"")</f>
        <v/>
      </c>
      <c r="BS388" s="118"/>
      <c r="BT388" s="118" t="str">
        <f t="shared" ref="BT388:BT419" si="1230">IF(A388=31,X388,"")</f>
        <v/>
      </c>
      <c r="BU388" s="118"/>
      <c r="BV388" s="118" t="str">
        <f t="shared" ref="BV388:BV419" si="1231">IF(A388=31,Z388,"")</f>
        <v/>
      </c>
      <c r="BW388" s="119"/>
      <c r="BX388" s="120"/>
      <c r="BY388" s="121"/>
      <c r="BZ388" s="118" t="str">
        <f t="shared" ref="BZ388:BZ419" si="1232">IF(A388=32,V388,"")</f>
        <v/>
      </c>
      <c r="CA388" s="118"/>
      <c r="CB388" s="118" t="str">
        <f t="shared" ref="CB388:CB419" si="1233">IF(A388=32,X388,"")</f>
        <v/>
      </c>
      <c r="CC388" s="118"/>
      <c r="CD388" s="118" t="str">
        <f t="shared" ref="CD388:CD419" si="1234">IF(A388=32,Z388,"")</f>
        <v/>
      </c>
      <c r="CE388" s="119"/>
      <c r="CF388" s="113"/>
      <c r="CG388" s="113"/>
      <c r="CH388" s="118" t="str">
        <f t="shared" ref="CH388:CH419" si="1235">IF(A388=33,V388,"")</f>
        <v/>
      </c>
      <c r="CI388" s="118"/>
      <c r="CJ388" s="118" t="str">
        <f t="shared" ref="CJ388:CJ419" si="1236">IF(A388=33,X388,"")</f>
        <v/>
      </c>
      <c r="CK388" s="118"/>
      <c r="CL388" s="118" t="str">
        <f t="shared" ref="CL388:CL419" si="1237">IF(A388=33,Z388,"")</f>
        <v/>
      </c>
      <c r="CM388" s="119"/>
      <c r="CN388" s="113"/>
      <c r="DQ388" s="259">
        <f>IF(I388&lt;&gt;"",MAX(J$1:J214)+1,"")</f>
        <v>186</v>
      </c>
    </row>
    <row r="389" spans="1:121" s="249" customFormat="1" ht="88.5" customHeight="1" x14ac:dyDescent="0.25">
      <c r="A389" s="312">
        <v>33</v>
      </c>
      <c r="B389" s="313" t="s">
        <v>84</v>
      </c>
      <c r="C389" s="352" t="str">
        <f t="shared" si="1104"/>
        <v>14 - LA RESTAURATION TRADITIONNELLE DU SITE (si existante)</v>
      </c>
      <c r="D389" s="351" t="s">
        <v>747</v>
      </c>
      <c r="E389" s="313" t="s">
        <v>78</v>
      </c>
      <c r="F389" s="313">
        <f>VLOOKUP(H389,Feuil1!A$1:B$5,2,0)</f>
        <v>0.25</v>
      </c>
      <c r="G389" s="322">
        <f t="shared" si="1207"/>
        <v>3</v>
      </c>
      <c r="H389" s="318" t="s">
        <v>154</v>
      </c>
      <c r="I389" s="324">
        <v>44</v>
      </c>
      <c r="J389" s="663">
        <f>IF(I389&lt;&gt;"",MAX(J$1:J388)+1,"")</f>
        <v>336</v>
      </c>
      <c r="K389" s="183" t="s">
        <v>390</v>
      </c>
      <c r="L389" s="182">
        <v>3</v>
      </c>
      <c r="M389" s="297" t="str">
        <f>IF('RESULTAT GLOBAL'!I$30="NON","Non Mesuré","OUI")</f>
        <v>OUI</v>
      </c>
      <c r="N389" s="668" t="str">
        <f>IF('RESULTAT GLOBAL'!I$30="NON","Absence de restauration traditionnelle","")</f>
        <v/>
      </c>
      <c r="O389" s="298" t="str">
        <f t="shared" si="1208"/>
        <v/>
      </c>
      <c r="P389" s="183" t="s">
        <v>524</v>
      </c>
      <c r="Q389" s="447" t="s">
        <v>763</v>
      </c>
      <c r="R389" s="252"/>
      <c r="S389" s="261"/>
      <c r="T389" s="116">
        <f t="shared" si="1209"/>
        <v>3</v>
      </c>
      <c r="U389" s="116">
        <f t="shared" si="1210"/>
        <v>1</v>
      </c>
      <c r="V389" s="116">
        <f t="shared" si="1211"/>
        <v>3</v>
      </c>
      <c r="W389" s="116"/>
      <c r="X389" s="116">
        <f t="shared" si="1212"/>
        <v>0</v>
      </c>
      <c r="Y389" s="116"/>
      <c r="Z389" s="116">
        <f t="shared" si="1213"/>
        <v>3</v>
      </c>
      <c r="AA389" s="116"/>
      <c r="AB389" s="117"/>
      <c r="AC389" s="117"/>
      <c r="AD389" s="118" t="str">
        <f t="shared" si="1214"/>
        <v/>
      </c>
      <c r="AE389" s="118"/>
      <c r="AF389" s="118" t="str">
        <f t="shared" si="1215"/>
        <v/>
      </c>
      <c r="AG389" s="118"/>
      <c r="AH389" s="118" t="str">
        <f t="shared" si="1216"/>
        <v/>
      </c>
      <c r="AI389" s="119"/>
      <c r="AJ389" s="120"/>
      <c r="AK389" s="118"/>
      <c r="AL389" s="118" t="str">
        <f t="shared" si="1217"/>
        <v/>
      </c>
      <c r="AM389" s="118"/>
      <c r="AN389" s="118" t="str">
        <f t="shared" si="1218"/>
        <v/>
      </c>
      <c r="AO389" s="118"/>
      <c r="AP389" s="118" t="str">
        <f t="shared" si="1219"/>
        <v/>
      </c>
      <c r="AQ389" s="119"/>
      <c r="AR389" s="120"/>
      <c r="AS389" s="118"/>
      <c r="AT389" s="118">
        <f t="shared" si="1220"/>
        <v>3</v>
      </c>
      <c r="AU389" s="118"/>
      <c r="AV389" s="118">
        <f t="shared" si="1221"/>
        <v>0</v>
      </c>
      <c r="AW389" s="118"/>
      <c r="AX389" s="118">
        <f t="shared" si="1222"/>
        <v>3</v>
      </c>
      <c r="AY389" s="119"/>
      <c r="AZ389" s="120"/>
      <c r="BA389" s="118"/>
      <c r="BB389" s="118" t="str">
        <f t="shared" si="1223"/>
        <v/>
      </c>
      <c r="BC389" s="118"/>
      <c r="BD389" s="118" t="str">
        <f t="shared" si="1224"/>
        <v/>
      </c>
      <c r="BE389" s="118"/>
      <c r="BF389" s="118" t="str">
        <f t="shared" si="1225"/>
        <v/>
      </c>
      <c r="BG389" s="119"/>
      <c r="BH389" s="120"/>
      <c r="BI389" s="116"/>
      <c r="BJ389" s="118" t="str">
        <f t="shared" si="1226"/>
        <v/>
      </c>
      <c r="BK389" s="118"/>
      <c r="BL389" s="118" t="str">
        <f t="shared" si="1227"/>
        <v/>
      </c>
      <c r="BM389" s="118"/>
      <c r="BN389" s="118" t="str">
        <f t="shared" si="1228"/>
        <v/>
      </c>
      <c r="BO389" s="119"/>
      <c r="BP389" s="120"/>
      <c r="BQ389" s="116"/>
      <c r="BR389" s="118" t="str">
        <f t="shared" si="1229"/>
        <v/>
      </c>
      <c r="BS389" s="118"/>
      <c r="BT389" s="118" t="str">
        <f t="shared" si="1230"/>
        <v/>
      </c>
      <c r="BU389" s="118"/>
      <c r="BV389" s="118" t="str">
        <f t="shared" si="1231"/>
        <v/>
      </c>
      <c r="BW389" s="119"/>
      <c r="BX389" s="120"/>
      <c r="BY389" s="121"/>
      <c r="BZ389" s="118" t="str">
        <f t="shared" si="1232"/>
        <v/>
      </c>
      <c r="CA389" s="118"/>
      <c r="CB389" s="118" t="str">
        <f t="shared" si="1233"/>
        <v/>
      </c>
      <c r="CC389" s="118"/>
      <c r="CD389" s="118" t="str">
        <f t="shared" si="1234"/>
        <v/>
      </c>
      <c r="CE389" s="119"/>
      <c r="CF389" s="113"/>
      <c r="CG389" s="113"/>
      <c r="CH389" s="118">
        <f t="shared" si="1235"/>
        <v>3</v>
      </c>
      <c r="CI389" s="118"/>
      <c r="CJ389" s="118">
        <f t="shared" si="1236"/>
        <v>0</v>
      </c>
      <c r="CK389" s="118"/>
      <c r="CL389" s="118">
        <f t="shared" si="1237"/>
        <v>3</v>
      </c>
      <c r="CM389" s="119"/>
      <c r="CN389" s="113"/>
      <c r="DQ389" s="259">
        <f>IF(I389&lt;&gt;"",MAX(J$1:J388)+1,"")</f>
        <v>336</v>
      </c>
    </row>
    <row r="390" spans="1:121" s="249" customFormat="1" ht="24.75" customHeight="1" x14ac:dyDescent="0.25">
      <c r="A390" s="312">
        <v>33</v>
      </c>
      <c r="B390" s="313" t="s">
        <v>72</v>
      </c>
      <c r="C390" s="352" t="str">
        <f t="shared" si="1104"/>
        <v>14 - LA RESTAURATION TRADITIONNELLE DU SITE (si existante)</v>
      </c>
      <c r="D390" s="351" t="s">
        <v>747</v>
      </c>
      <c r="E390" s="313" t="s">
        <v>78</v>
      </c>
      <c r="F390" s="313">
        <f>VLOOKUP(H390,Feuil1!A$1:B$5,2,0)</f>
        <v>0.25</v>
      </c>
      <c r="G390" s="322">
        <f t="shared" si="1207"/>
        <v>3</v>
      </c>
      <c r="H390" s="323" t="s">
        <v>154</v>
      </c>
      <c r="I390" s="324">
        <v>46</v>
      </c>
      <c r="J390" s="663">
        <f>IF(I390&lt;&gt;"",MAX(J$1:J389)+1,"")</f>
        <v>337</v>
      </c>
      <c r="K390" s="183" t="s">
        <v>391</v>
      </c>
      <c r="L390" s="182">
        <v>3</v>
      </c>
      <c r="M390" s="297" t="str">
        <f>IF('RESULTAT GLOBAL'!I$30="NON","Non Mesuré","OUI")</f>
        <v>OUI</v>
      </c>
      <c r="N390" s="668" t="str">
        <f>IF('RESULTAT GLOBAL'!I$30="NON","Absence de restauration traditionnelle","")</f>
        <v/>
      </c>
      <c r="O390" s="298" t="str">
        <f t="shared" si="1208"/>
        <v/>
      </c>
      <c r="P390" s="183" t="s">
        <v>392</v>
      </c>
      <c r="Q390" s="447" t="s">
        <v>763</v>
      </c>
      <c r="R390" s="252"/>
      <c r="S390" s="261"/>
      <c r="T390" s="116">
        <f t="shared" si="1209"/>
        <v>3</v>
      </c>
      <c r="U390" s="116">
        <f t="shared" si="1210"/>
        <v>1</v>
      </c>
      <c r="V390" s="116">
        <f t="shared" si="1211"/>
        <v>3</v>
      </c>
      <c r="W390" s="116"/>
      <c r="X390" s="116">
        <f t="shared" si="1212"/>
        <v>0</v>
      </c>
      <c r="Y390" s="116"/>
      <c r="Z390" s="116">
        <f t="shared" si="1213"/>
        <v>3</v>
      </c>
      <c r="AA390" s="116"/>
      <c r="AB390" s="117"/>
      <c r="AC390" s="117"/>
      <c r="AD390" s="118" t="str">
        <f t="shared" si="1214"/>
        <v/>
      </c>
      <c r="AE390" s="118"/>
      <c r="AF390" s="118" t="str">
        <f t="shared" si="1215"/>
        <v/>
      </c>
      <c r="AG390" s="118"/>
      <c r="AH390" s="118" t="str">
        <f t="shared" si="1216"/>
        <v/>
      </c>
      <c r="AI390" s="119"/>
      <c r="AJ390" s="120"/>
      <c r="AK390" s="118"/>
      <c r="AL390" s="118" t="str">
        <f t="shared" si="1217"/>
        <v/>
      </c>
      <c r="AM390" s="118"/>
      <c r="AN390" s="118" t="str">
        <f t="shared" si="1218"/>
        <v/>
      </c>
      <c r="AO390" s="118"/>
      <c r="AP390" s="118" t="str">
        <f t="shared" si="1219"/>
        <v/>
      </c>
      <c r="AQ390" s="119"/>
      <c r="AR390" s="120"/>
      <c r="AS390" s="118"/>
      <c r="AT390" s="118">
        <f t="shared" si="1220"/>
        <v>3</v>
      </c>
      <c r="AU390" s="118"/>
      <c r="AV390" s="118">
        <f t="shared" si="1221"/>
        <v>0</v>
      </c>
      <c r="AW390" s="118"/>
      <c r="AX390" s="118">
        <f t="shared" si="1222"/>
        <v>3</v>
      </c>
      <c r="AY390" s="119"/>
      <c r="AZ390" s="120"/>
      <c r="BA390" s="118"/>
      <c r="BB390" s="118" t="str">
        <f t="shared" si="1223"/>
        <v/>
      </c>
      <c r="BC390" s="118"/>
      <c r="BD390" s="118" t="str">
        <f t="shared" si="1224"/>
        <v/>
      </c>
      <c r="BE390" s="118"/>
      <c r="BF390" s="118" t="str">
        <f t="shared" si="1225"/>
        <v/>
      </c>
      <c r="BG390" s="119"/>
      <c r="BH390" s="120"/>
      <c r="BI390" s="116"/>
      <c r="BJ390" s="118" t="str">
        <f t="shared" si="1226"/>
        <v/>
      </c>
      <c r="BK390" s="118"/>
      <c r="BL390" s="118" t="str">
        <f t="shared" si="1227"/>
        <v/>
      </c>
      <c r="BM390" s="118"/>
      <c r="BN390" s="118" t="str">
        <f t="shared" si="1228"/>
        <v/>
      </c>
      <c r="BO390" s="119"/>
      <c r="BP390" s="120"/>
      <c r="BQ390" s="116"/>
      <c r="BR390" s="118" t="str">
        <f t="shared" si="1229"/>
        <v/>
      </c>
      <c r="BS390" s="118"/>
      <c r="BT390" s="118" t="str">
        <f t="shared" si="1230"/>
        <v/>
      </c>
      <c r="BU390" s="118"/>
      <c r="BV390" s="118" t="str">
        <f t="shared" si="1231"/>
        <v/>
      </c>
      <c r="BW390" s="119"/>
      <c r="BX390" s="120"/>
      <c r="BY390" s="121"/>
      <c r="BZ390" s="118" t="str">
        <f t="shared" si="1232"/>
        <v/>
      </c>
      <c r="CA390" s="118"/>
      <c r="CB390" s="118" t="str">
        <f t="shared" si="1233"/>
        <v/>
      </c>
      <c r="CC390" s="118"/>
      <c r="CD390" s="118" t="str">
        <f t="shared" si="1234"/>
        <v/>
      </c>
      <c r="CE390" s="119"/>
      <c r="CF390" s="113"/>
      <c r="CG390" s="113"/>
      <c r="CH390" s="118">
        <f t="shared" si="1235"/>
        <v>3</v>
      </c>
      <c r="CI390" s="118"/>
      <c r="CJ390" s="118">
        <f t="shared" si="1236"/>
        <v>0</v>
      </c>
      <c r="CK390" s="118"/>
      <c r="CL390" s="118">
        <f t="shared" si="1237"/>
        <v>3</v>
      </c>
      <c r="CM390" s="119"/>
      <c r="CN390" s="113"/>
      <c r="DQ390" s="259">
        <f>IF(I390&lt;&gt;"",MAX(J$1:J389)+1,"")</f>
        <v>337</v>
      </c>
    </row>
    <row r="391" spans="1:121" s="249" customFormat="1" ht="24.75" customHeight="1" x14ac:dyDescent="0.25">
      <c r="A391" s="312">
        <v>31</v>
      </c>
      <c r="B391" s="313" t="s">
        <v>72</v>
      </c>
      <c r="C391" s="352" t="str">
        <f t="shared" si="1104"/>
        <v>14 - LA RESTAURATION TRADITIONNELLE DU SITE (si existante)</v>
      </c>
      <c r="D391" s="351" t="s">
        <v>747</v>
      </c>
      <c r="E391" s="313" t="s">
        <v>78</v>
      </c>
      <c r="F391" s="313">
        <f>VLOOKUP(H391,Feuil1!A$1:B$5,2,0)</f>
        <v>0.25</v>
      </c>
      <c r="G391" s="322">
        <f t="shared" si="1207"/>
        <v>3</v>
      </c>
      <c r="H391" s="318" t="s">
        <v>154</v>
      </c>
      <c r="I391" s="324">
        <v>44</v>
      </c>
      <c r="J391" s="663">
        <f>IF(I391&lt;&gt;"",MAX(J$1:J390)+1,"")</f>
        <v>338</v>
      </c>
      <c r="K391" s="183" t="s">
        <v>393</v>
      </c>
      <c r="L391" s="182">
        <v>3</v>
      </c>
      <c r="M391" s="297" t="str">
        <f>IF('RESULTAT GLOBAL'!I$30="NON","Non Mesuré","Très Satisfaisant")</f>
        <v>Très Satisfaisant</v>
      </c>
      <c r="N391" s="668" t="str">
        <f>IF('RESULTAT GLOBAL'!I$30="NON","Absence de restauration traditionnelle","")</f>
        <v/>
      </c>
      <c r="O391" s="298" t="str">
        <f t="shared" si="1208"/>
        <v/>
      </c>
      <c r="P391" s="191" t="s">
        <v>394</v>
      </c>
      <c r="Q391" s="447" t="s">
        <v>763</v>
      </c>
      <c r="R391" s="252"/>
      <c r="S391" s="261"/>
      <c r="T391" s="263">
        <f t="shared" si="1209"/>
        <v>3</v>
      </c>
      <c r="U391" s="116">
        <f t="shared" ref="U391:U394" si="1238">IF(M391="Très Satisfaisant",1,IF(M391="Satisfaisant",0.75,IF(M391="Insatisfaisant",0.25,IF(M391="Très Insatisfaisant",0,IF(M391="Non Mesuré","",0)))))</f>
        <v>1</v>
      </c>
      <c r="V391" s="116">
        <f t="shared" si="1211"/>
        <v>3</v>
      </c>
      <c r="W391" s="116"/>
      <c r="X391" s="116">
        <f t="shared" si="1212"/>
        <v>0</v>
      </c>
      <c r="Y391" s="116"/>
      <c r="Z391" s="116">
        <f t="shared" si="1213"/>
        <v>3</v>
      </c>
      <c r="AA391" s="116"/>
      <c r="AB391" s="117"/>
      <c r="AC391" s="117"/>
      <c r="AD391" s="118" t="str">
        <f t="shared" si="1214"/>
        <v/>
      </c>
      <c r="AE391" s="118"/>
      <c r="AF391" s="118" t="str">
        <f t="shared" si="1215"/>
        <v/>
      </c>
      <c r="AG391" s="118"/>
      <c r="AH391" s="118" t="str">
        <f t="shared" si="1216"/>
        <v/>
      </c>
      <c r="AI391" s="119"/>
      <c r="AJ391" s="120"/>
      <c r="AK391" s="118"/>
      <c r="AL391" s="118" t="str">
        <f t="shared" si="1217"/>
        <v/>
      </c>
      <c r="AM391" s="118"/>
      <c r="AN391" s="118" t="str">
        <f t="shared" si="1218"/>
        <v/>
      </c>
      <c r="AO391" s="118"/>
      <c r="AP391" s="118" t="str">
        <f t="shared" si="1219"/>
        <v/>
      </c>
      <c r="AQ391" s="119"/>
      <c r="AR391" s="120"/>
      <c r="AS391" s="118"/>
      <c r="AT391" s="118">
        <f t="shared" si="1220"/>
        <v>3</v>
      </c>
      <c r="AU391" s="118"/>
      <c r="AV391" s="118">
        <f t="shared" si="1221"/>
        <v>0</v>
      </c>
      <c r="AW391" s="118"/>
      <c r="AX391" s="118">
        <f t="shared" si="1222"/>
        <v>3</v>
      </c>
      <c r="AY391" s="119"/>
      <c r="AZ391" s="120"/>
      <c r="BA391" s="118"/>
      <c r="BB391" s="118" t="str">
        <f t="shared" si="1223"/>
        <v/>
      </c>
      <c r="BC391" s="118"/>
      <c r="BD391" s="118" t="str">
        <f t="shared" si="1224"/>
        <v/>
      </c>
      <c r="BE391" s="118"/>
      <c r="BF391" s="118" t="str">
        <f t="shared" si="1225"/>
        <v/>
      </c>
      <c r="BG391" s="119"/>
      <c r="BH391" s="120"/>
      <c r="BI391" s="116"/>
      <c r="BJ391" s="118" t="str">
        <f t="shared" si="1226"/>
        <v/>
      </c>
      <c r="BK391" s="118"/>
      <c r="BL391" s="118" t="str">
        <f t="shared" si="1227"/>
        <v/>
      </c>
      <c r="BM391" s="118"/>
      <c r="BN391" s="118" t="str">
        <f t="shared" si="1228"/>
        <v/>
      </c>
      <c r="BO391" s="119"/>
      <c r="BP391" s="120"/>
      <c r="BQ391" s="116"/>
      <c r="BR391" s="118">
        <f t="shared" si="1229"/>
        <v>3</v>
      </c>
      <c r="BS391" s="118"/>
      <c r="BT391" s="118">
        <f t="shared" si="1230"/>
        <v>0</v>
      </c>
      <c r="BU391" s="118"/>
      <c r="BV391" s="118">
        <f t="shared" si="1231"/>
        <v>3</v>
      </c>
      <c r="BW391" s="119"/>
      <c r="BX391" s="120"/>
      <c r="BY391" s="121"/>
      <c r="BZ391" s="118" t="str">
        <f t="shared" si="1232"/>
        <v/>
      </c>
      <c r="CA391" s="118"/>
      <c r="CB391" s="118" t="str">
        <f t="shared" si="1233"/>
        <v/>
      </c>
      <c r="CC391" s="118"/>
      <c r="CD391" s="118" t="str">
        <f t="shared" si="1234"/>
        <v/>
      </c>
      <c r="CE391" s="119"/>
      <c r="CF391" s="113"/>
      <c r="CG391" s="113"/>
      <c r="CH391" s="118" t="str">
        <f t="shared" si="1235"/>
        <v/>
      </c>
      <c r="CI391" s="118"/>
      <c r="CJ391" s="118" t="str">
        <f t="shared" si="1236"/>
        <v/>
      </c>
      <c r="CK391" s="118"/>
      <c r="CL391" s="118" t="str">
        <f t="shared" si="1237"/>
        <v/>
      </c>
      <c r="CM391" s="119"/>
      <c r="CN391" s="113"/>
      <c r="DQ391" s="259">
        <f>IF(I391&lt;&gt;"",MAX(J$1:J390)+1,"")</f>
        <v>338</v>
      </c>
    </row>
    <row r="392" spans="1:121" s="249" customFormat="1" ht="30" customHeight="1" x14ac:dyDescent="0.25">
      <c r="A392" s="312">
        <v>32</v>
      </c>
      <c r="B392" s="313" t="s">
        <v>84</v>
      </c>
      <c r="C392" s="352" t="str">
        <f t="shared" si="1104"/>
        <v>14 - LA RESTAURATION TRADITIONNELLE DU SITE (si existante)</v>
      </c>
      <c r="D392" s="351" t="s">
        <v>747</v>
      </c>
      <c r="E392" s="313" t="s">
        <v>78</v>
      </c>
      <c r="F392" s="313">
        <f>VLOOKUP(H392,Feuil1!A$1:B$5,2,0)</f>
        <v>0.25</v>
      </c>
      <c r="G392" s="322">
        <f t="shared" si="1207"/>
        <v>3</v>
      </c>
      <c r="H392" s="318" t="s">
        <v>154</v>
      </c>
      <c r="I392" s="324">
        <v>44</v>
      </c>
      <c r="J392" s="663">
        <f>IF(I392&lt;&gt;"",MAX(J$1:J391)+1,"")</f>
        <v>339</v>
      </c>
      <c r="K392" s="183" t="s">
        <v>395</v>
      </c>
      <c r="L392" s="182">
        <v>3</v>
      </c>
      <c r="M392" s="297" t="str">
        <f>IF('RESULTAT GLOBAL'!I$30="NON","Non Mesuré","Très Satisfaisant")</f>
        <v>Très Satisfaisant</v>
      </c>
      <c r="N392" s="668" t="str">
        <f>IF('RESULTAT GLOBAL'!I$30="NON","Absence de restauration traditionnelle","")</f>
        <v/>
      </c>
      <c r="O392" s="298" t="str">
        <f t="shared" si="1208"/>
        <v/>
      </c>
      <c r="P392" s="183"/>
      <c r="Q392" s="447" t="s">
        <v>763</v>
      </c>
      <c r="R392" s="252"/>
      <c r="S392" s="261"/>
      <c r="T392" s="263">
        <f t="shared" si="1209"/>
        <v>3</v>
      </c>
      <c r="U392" s="116">
        <f t="shared" si="1238"/>
        <v>1</v>
      </c>
      <c r="V392" s="116">
        <f t="shared" si="1211"/>
        <v>3</v>
      </c>
      <c r="W392" s="116"/>
      <c r="X392" s="116">
        <f t="shared" si="1212"/>
        <v>0</v>
      </c>
      <c r="Y392" s="116"/>
      <c r="Z392" s="116">
        <f t="shared" si="1213"/>
        <v>3</v>
      </c>
      <c r="AA392" s="116"/>
      <c r="AB392" s="117"/>
      <c r="AC392" s="117"/>
      <c r="AD392" s="118" t="str">
        <f t="shared" si="1214"/>
        <v/>
      </c>
      <c r="AE392" s="118"/>
      <c r="AF392" s="118" t="str">
        <f t="shared" si="1215"/>
        <v/>
      </c>
      <c r="AG392" s="118"/>
      <c r="AH392" s="118" t="str">
        <f t="shared" si="1216"/>
        <v/>
      </c>
      <c r="AI392" s="119"/>
      <c r="AJ392" s="120"/>
      <c r="AK392" s="118"/>
      <c r="AL392" s="118" t="str">
        <f t="shared" si="1217"/>
        <v/>
      </c>
      <c r="AM392" s="118"/>
      <c r="AN392" s="118" t="str">
        <f t="shared" si="1218"/>
        <v/>
      </c>
      <c r="AO392" s="118"/>
      <c r="AP392" s="118" t="str">
        <f t="shared" si="1219"/>
        <v/>
      </c>
      <c r="AQ392" s="119"/>
      <c r="AR392" s="120"/>
      <c r="AS392" s="118"/>
      <c r="AT392" s="118">
        <f t="shared" si="1220"/>
        <v>3</v>
      </c>
      <c r="AU392" s="118"/>
      <c r="AV392" s="118">
        <f t="shared" si="1221"/>
        <v>0</v>
      </c>
      <c r="AW392" s="118"/>
      <c r="AX392" s="118">
        <f t="shared" si="1222"/>
        <v>3</v>
      </c>
      <c r="AY392" s="119"/>
      <c r="AZ392" s="120"/>
      <c r="BA392" s="118"/>
      <c r="BB392" s="118" t="str">
        <f t="shared" si="1223"/>
        <v/>
      </c>
      <c r="BC392" s="118"/>
      <c r="BD392" s="118" t="str">
        <f t="shared" si="1224"/>
        <v/>
      </c>
      <c r="BE392" s="118"/>
      <c r="BF392" s="118" t="str">
        <f t="shared" si="1225"/>
        <v/>
      </c>
      <c r="BG392" s="119"/>
      <c r="BH392" s="120"/>
      <c r="BI392" s="116"/>
      <c r="BJ392" s="118" t="str">
        <f t="shared" si="1226"/>
        <v/>
      </c>
      <c r="BK392" s="118"/>
      <c r="BL392" s="118" t="str">
        <f t="shared" si="1227"/>
        <v/>
      </c>
      <c r="BM392" s="118"/>
      <c r="BN392" s="118" t="str">
        <f t="shared" si="1228"/>
        <v/>
      </c>
      <c r="BO392" s="119"/>
      <c r="BP392" s="120"/>
      <c r="BQ392" s="116"/>
      <c r="BR392" s="118" t="str">
        <f t="shared" si="1229"/>
        <v/>
      </c>
      <c r="BS392" s="118"/>
      <c r="BT392" s="118" t="str">
        <f t="shared" si="1230"/>
        <v/>
      </c>
      <c r="BU392" s="118"/>
      <c r="BV392" s="118" t="str">
        <f t="shared" si="1231"/>
        <v/>
      </c>
      <c r="BW392" s="119"/>
      <c r="BX392" s="120"/>
      <c r="BY392" s="121"/>
      <c r="BZ392" s="118">
        <f t="shared" si="1232"/>
        <v>3</v>
      </c>
      <c r="CA392" s="118"/>
      <c r="CB392" s="118">
        <f t="shared" si="1233"/>
        <v>0</v>
      </c>
      <c r="CC392" s="118"/>
      <c r="CD392" s="118">
        <f t="shared" si="1234"/>
        <v>3</v>
      </c>
      <c r="CE392" s="119"/>
      <c r="CF392" s="113"/>
      <c r="CG392" s="113"/>
      <c r="CH392" s="118" t="str">
        <f t="shared" si="1235"/>
        <v/>
      </c>
      <c r="CI392" s="118"/>
      <c r="CJ392" s="118" t="str">
        <f t="shared" si="1236"/>
        <v/>
      </c>
      <c r="CK392" s="118"/>
      <c r="CL392" s="118" t="str">
        <f t="shared" si="1237"/>
        <v/>
      </c>
      <c r="CM392" s="119"/>
      <c r="CN392" s="113"/>
      <c r="DQ392" s="259">
        <f>IF(I392&lt;&gt;"",MAX(J$1:J391)+1,"")</f>
        <v>339</v>
      </c>
    </row>
    <row r="393" spans="1:121" s="249" customFormat="1" ht="32.25" customHeight="1" x14ac:dyDescent="0.25">
      <c r="A393" s="312">
        <v>31</v>
      </c>
      <c r="B393" s="313" t="s">
        <v>72</v>
      </c>
      <c r="C393" s="352" t="str">
        <f t="shared" si="1104"/>
        <v>14 - LA RESTAURATION TRADITIONNELLE DU SITE (si existante)</v>
      </c>
      <c r="D393" s="351" t="s">
        <v>747</v>
      </c>
      <c r="E393" s="313" t="s">
        <v>78</v>
      </c>
      <c r="F393" s="313">
        <f>VLOOKUP(H393,Feuil1!A$1:B$5,2,0)</f>
        <v>0.25</v>
      </c>
      <c r="G393" s="322">
        <f t="shared" si="1207"/>
        <v>3</v>
      </c>
      <c r="H393" s="318" t="s">
        <v>154</v>
      </c>
      <c r="I393" s="324">
        <v>45</v>
      </c>
      <c r="J393" s="663">
        <f>IF(I393&lt;&gt;"",MAX(J$1:J392)+1,"")</f>
        <v>340</v>
      </c>
      <c r="K393" s="183" t="s">
        <v>396</v>
      </c>
      <c r="L393" s="182">
        <v>3</v>
      </c>
      <c r="M393" s="297" t="str">
        <f>IF('RESULTAT GLOBAL'!I$30="NON","Non Mesuré","Très Satisfaisant")</f>
        <v>Très Satisfaisant</v>
      </c>
      <c r="N393" s="668" t="str">
        <f>IF('RESULTAT GLOBAL'!I$30="NON","Absence de restauration traditionnelle","")</f>
        <v/>
      </c>
      <c r="O393" s="298" t="str">
        <f t="shared" si="1208"/>
        <v/>
      </c>
      <c r="P393" s="191" t="s">
        <v>397</v>
      </c>
      <c r="Q393" s="447" t="s">
        <v>763</v>
      </c>
      <c r="R393" s="252"/>
      <c r="S393" s="261"/>
      <c r="T393" s="263">
        <f t="shared" si="1209"/>
        <v>3</v>
      </c>
      <c r="U393" s="116">
        <f t="shared" si="1238"/>
        <v>1</v>
      </c>
      <c r="V393" s="116">
        <f t="shared" si="1211"/>
        <v>3</v>
      </c>
      <c r="W393" s="116"/>
      <c r="X393" s="116">
        <f t="shared" si="1212"/>
        <v>0</v>
      </c>
      <c r="Y393" s="116"/>
      <c r="Z393" s="116">
        <f t="shared" si="1213"/>
        <v>3</v>
      </c>
      <c r="AA393" s="116"/>
      <c r="AB393" s="117"/>
      <c r="AC393" s="117"/>
      <c r="AD393" s="118" t="str">
        <f t="shared" si="1214"/>
        <v/>
      </c>
      <c r="AE393" s="118"/>
      <c r="AF393" s="118" t="str">
        <f t="shared" si="1215"/>
        <v/>
      </c>
      <c r="AG393" s="118"/>
      <c r="AH393" s="118" t="str">
        <f t="shared" si="1216"/>
        <v/>
      </c>
      <c r="AI393" s="119"/>
      <c r="AJ393" s="120"/>
      <c r="AK393" s="118"/>
      <c r="AL393" s="118" t="str">
        <f t="shared" si="1217"/>
        <v/>
      </c>
      <c r="AM393" s="118"/>
      <c r="AN393" s="118" t="str">
        <f t="shared" si="1218"/>
        <v/>
      </c>
      <c r="AO393" s="118"/>
      <c r="AP393" s="118" t="str">
        <f t="shared" si="1219"/>
        <v/>
      </c>
      <c r="AQ393" s="119"/>
      <c r="AR393" s="120"/>
      <c r="AS393" s="118"/>
      <c r="AT393" s="118">
        <f t="shared" si="1220"/>
        <v>3</v>
      </c>
      <c r="AU393" s="118"/>
      <c r="AV393" s="118">
        <f t="shared" si="1221"/>
        <v>0</v>
      </c>
      <c r="AW393" s="118"/>
      <c r="AX393" s="118">
        <f t="shared" si="1222"/>
        <v>3</v>
      </c>
      <c r="AY393" s="119"/>
      <c r="AZ393" s="120"/>
      <c r="BA393" s="118"/>
      <c r="BB393" s="118" t="str">
        <f t="shared" si="1223"/>
        <v/>
      </c>
      <c r="BC393" s="118"/>
      <c r="BD393" s="118" t="str">
        <f t="shared" si="1224"/>
        <v/>
      </c>
      <c r="BE393" s="118"/>
      <c r="BF393" s="118" t="str">
        <f t="shared" si="1225"/>
        <v/>
      </c>
      <c r="BG393" s="119"/>
      <c r="BH393" s="120"/>
      <c r="BI393" s="116"/>
      <c r="BJ393" s="118" t="str">
        <f t="shared" si="1226"/>
        <v/>
      </c>
      <c r="BK393" s="118"/>
      <c r="BL393" s="118" t="str">
        <f t="shared" si="1227"/>
        <v/>
      </c>
      <c r="BM393" s="118"/>
      <c r="BN393" s="118" t="str">
        <f t="shared" si="1228"/>
        <v/>
      </c>
      <c r="BO393" s="119"/>
      <c r="BP393" s="120"/>
      <c r="BQ393" s="116"/>
      <c r="BR393" s="118">
        <f t="shared" si="1229"/>
        <v>3</v>
      </c>
      <c r="BS393" s="118"/>
      <c r="BT393" s="118">
        <f t="shared" si="1230"/>
        <v>0</v>
      </c>
      <c r="BU393" s="118"/>
      <c r="BV393" s="118">
        <f t="shared" si="1231"/>
        <v>3</v>
      </c>
      <c r="BW393" s="119"/>
      <c r="BX393" s="120"/>
      <c r="BY393" s="121"/>
      <c r="BZ393" s="118" t="str">
        <f t="shared" si="1232"/>
        <v/>
      </c>
      <c r="CA393" s="118"/>
      <c r="CB393" s="118" t="str">
        <f t="shared" si="1233"/>
        <v/>
      </c>
      <c r="CC393" s="118"/>
      <c r="CD393" s="118" t="str">
        <f t="shared" si="1234"/>
        <v/>
      </c>
      <c r="CE393" s="119"/>
      <c r="CF393" s="113"/>
      <c r="CG393" s="113"/>
      <c r="CH393" s="118" t="str">
        <f t="shared" si="1235"/>
        <v/>
      </c>
      <c r="CI393" s="118"/>
      <c r="CJ393" s="118" t="str">
        <f t="shared" si="1236"/>
        <v/>
      </c>
      <c r="CK393" s="118"/>
      <c r="CL393" s="118" t="str">
        <f t="shared" si="1237"/>
        <v/>
      </c>
      <c r="CM393" s="119"/>
      <c r="CN393" s="113"/>
      <c r="DQ393" s="259">
        <f>IF(I393&lt;&gt;"",MAX(J$1:J392)+1,"")</f>
        <v>340</v>
      </c>
    </row>
    <row r="394" spans="1:121" s="249" customFormat="1" ht="50.25" customHeight="1" x14ac:dyDescent="0.25">
      <c r="A394" s="312">
        <v>32</v>
      </c>
      <c r="B394" s="313" t="s">
        <v>84</v>
      </c>
      <c r="C394" s="352" t="str">
        <f t="shared" si="1104"/>
        <v>14 - LA RESTAURATION TRADITIONNELLE DU SITE (si existante)</v>
      </c>
      <c r="D394" s="351" t="s">
        <v>747</v>
      </c>
      <c r="E394" s="313" t="s">
        <v>78</v>
      </c>
      <c r="F394" s="313">
        <f>VLOOKUP(H394,Feuil1!A$1:B$5,2,0)</f>
        <v>0.25</v>
      </c>
      <c r="G394" s="322">
        <f t="shared" si="1207"/>
        <v>3</v>
      </c>
      <c r="H394" s="318" t="s">
        <v>154</v>
      </c>
      <c r="I394" s="324">
        <v>45</v>
      </c>
      <c r="J394" s="663">
        <f>IF(I394&lt;&gt;"",MAX(J$1:J393)+1,"")</f>
        <v>341</v>
      </c>
      <c r="K394" s="183" t="s">
        <v>398</v>
      </c>
      <c r="L394" s="182">
        <v>3</v>
      </c>
      <c r="M394" s="297" t="str">
        <f>IF('RESULTAT GLOBAL'!I$30="NON","Non Mesuré","Très Satisfaisant")</f>
        <v>Très Satisfaisant</v>
      </c>
      <c r="N394" s="668" t="str">
        <f>IF('RESULTAT GLOBAL'!I$30="NON","Absence de restauration traditionnelle","")</f>
        <v/>
      </c>
      <c r="O394" s="298" t="str">
        <f t="shared" si="1208"/>
        <v/>
      </c>
      <c r="P394" s="183" t="s">
        <v>399</v>
      </c>
      <c r="Q394" s="447" t="s">
        <v>763</v>
      </c>
      <c r="R394" s="252"/>
      <c r="S394" s="261"/>
      <c r="T394" s="263">
        <f t="shared" si="1209"/>
        <v>3</v>
      </c>
      <c r="U394" s="116">
        <f t="shared" si="1238"/>
        <v>1</v>
      </c>
      <c r="V394" s="116">
        <f t="shared" si="1211"/>
        <v>3</v>
      </c>
      <c r="W394" s="116"/>
      <c r="X394" s="116">
        <f t="shared" si="1212"/>
        <v>0</v>
      </c>
      <c r="Y394" s="116"/>
      <c r="Z394" s="116">
        <f t="shared" si="1213"/>
        <v>3</v>
      </c>
      <c r="AA394" s="116"/>
      <c r="AB394" s="117"/>
      <c r="AC394" s="117"/>
      <c r="AD394" s="118" t="str">
        <f t="shared" si="1214"/>
        <v/>
      </c>
      <c r="AE394" s="118"/>
      <c r="AF394" s="118" t="str">
        <f t="shared" si="1215"/>
        <v/>
      </c>
      <c r="AG394" s="118"/>
      <c r="AH394" s="118" t="str">
        <f t="shared" si="1216"/>
        <v/>
      </c>
      <c r="AI394" s="119"/>
      <c r="AJ394" s="120"/>
      <c r="AK394" s="118"/>
      <c r="AL394" s="118" t="str">
        <f t="shared" si="1217"/>
        <v/>
      </c>
      <c r="AM394" s="118"/>
      <c r="AN394" s="118" t="str">
        <f t="shared" si="1218"/>
        <v/>
      </c>
      <c r="AO394" s="118"/>
      <c r="AP394" s="118" t="str">
        <f t="shared" si="1219"/>
        <v/>
      </c>
      <c r="AQ394" s="119"/>
      <c r="AR394" s="120"/>
      <c r="AS394" s="118"/>
      <c r="AT394" s="118">
        <f t="shared" si="1220"/>
        <v>3</v>
      </c>
      <c r="AU394" s="118"/>
      <c r="AV394" s="118">
        <f t="shared" si="1221"/>
        <v>0</v>
      </c>
      <c r="AW394" s="118"/>
      <c r="AX394" s="118">
        <f t="shared" si="1222"/>
        <v>3</v>
      </c>
      <c r="AY394" s="119"/>
      <c r="AZ394" s="120"/>
      <c r="BA394" s="118"/>
      <c r="BB394" s="118" t="str">
        <f t="shared" si="1223"/>
        <v/>
      </c>
      <c r="BC394" s="118"/>
      <c r="BD394" s="118" t="str">
        <f t="shared" si="1224"/>
        <v/>
      </c>
      <c r="BE394" s="118"/>
      <c r="BF394" s="118" t="str">
        <f t="shared" si="1225"/>
        <v/>
      </c>
      <c r="BG394" s="119"/>
      <c r="BH394" s="120"/>
      <c r="BI394" s="116"/>
      <c r="BJ394" s="118" t="str">
        <f t="shared" si="1226"/>
        <v/>
      </c>
      <c r="BK394" s="118"/>
      <c r="BL394" s="118" t="str">
        <f t="shared" si="1227"/>
        <v/>
      </c>
      <c r="BM394" s="118"/>
      <c r="BN394" s="118" t="str">
        <f t="shared" si="1228"/>
        <v/>
      </c>
      <c r="BO394" s="119"/>
      <c r="BP394" s="120"/>
      <c r="BQ394" s="116"/>
      <c r="BR394" s="118" t="str">
        <f t="shared" si="1229"/>
        <v/>
      </c>
      <c r="BS394" s="118"/>
      <c r="BT394" s="118" t="str">
        <f t="shared" si="1230"/>
        <v/>
      </c>
      <c r="BU394" s="118"/>
      <c r="BV394" s="118" t="str">
        <f t="shared" si="1231"/>
        <v/>
      </c>
      <c r="BW394" s="119"/>
      <c r="BX394" s="120"/>
      <c r="BY394" s="121"/>
      <c r="BZ394" s="118">
        <f t="shared" si="1232"/>
        <v>3</v>
      </c>
      <c r="CA394" s="118"/>
      <c r="CB394" s="118">
        <f t="shared" si="1233"/>
        <v>0</v>
      </c>
      <c r="CC394" s="118"/>
      <c r="CD394" s="118">
        <f t="shared" si="1234"/>
        <v>3</v>
      </c>
      <c r="CE394" s="119"/>
      <c r="CF394" s="113"/>
      <c r="CG394" s="113"/>
      <c r="CH394" s="118" t="str">
        <f t="shared" si="1235"/>
        <v/>
      </c>
      <c r="CI394" s="118"/>
      <c r="CJ394" s="118" t="str">
        <f t="shared" si="1236"/>
        <v/>
      </c>
      <c r="CK394" s="118"/>
      <c r="CL394" s="118" t="str">
        <f t="shared" si="1237"/>
        <v/>
      </c>
      <c r="CM394" s="119"/>
      <c r="CN394" s="113"/>
      <c r="DQ394" s="259">
        <f>IF(I394&lt;&gt;"",MAX(J$1:J393)+1,"")</f>
        <v>341</v>
      </c>
    </row>
    <row r="395" spans="1:121" s="249" customFormat="1" ht="71.25" customHeight="1" x14ac:dyDescent="0.25">
      <c r="A395" s="312">
        <v>32</v>
      </c>
      <c r="B395" s="313" t="s">
        <v>84</v>
      </c>
      <c r="C395" s="352" t="str">
        <f t="shared" si="1104"/>
        <v>14 - LA RESTAURATION TRADITIONNELLE DU SITE (si existante)</v>
      </c>
      <c r="D395" s="351" t="s">
        <v>747</v>
      </c>
      <c r="E395" s="313" t="s">
        <v>78</v>
      </c>
      <c r="F395" s="313">
        <f>VLOOKUP(H395,Feuil1!A$1:B$5,2,0)</f>
        <v>0.25</v>
      </c>
      <c r="G395" s="322">
        <f t="shared" si="1207"/>
        <v>3</v>
      </c>
      <c r="H395" s="318" t="s">
        <v>154</v>
      </c>
      <c r="I395" s="324">
        <v>47</v>
      </c>
      <c r="J395" s="663">
        <f>IF(I395&lt;&gt;"",MAX(J$1:J394)+1,"")</f>
        <v>342</v>
      </c>
      <c r="K395" s="183" t="s">
        <v>400</v>
      </c>
      <c r="L395" s="182">
        <v>3</v>
      </c>
      <c r="M395" s="297" t="str">
        <f>IF('RESULTAT GLOBAL'!I$30="NON","Non Mesuré","OUI")</f>
        <v>OUI</v>
      </c>
      <c r="N395" s="668" t="str">
        <f>IF('RESULTAT GLOBAL'!I$30="NON","Absence de restauration traditionnelle","")</f>
        <v/>
      </c>
      <c r="O395" s="298" t="str">
        <f t="shared" si="1208"/>
        <v/>
      </c>
      <c r="P395" s="183" t="s">
        <v>401</v>
      </c>
      <c r="Q395" s="447" t="s">
        <v>763</v>
      </c>
      <c r="R395" s="252"/>
      <c r="S395" s="261"/>
      <c r="T395" s="116">
        <f t="shared" ref="T395:T396" si="1239">L395</f>
        <v>3</v>
      </c>
      <c r="U395" s="116">
        <f t="shared" ref="U395:U396" si="1240">IF(M395="OUI",1,IF(M395="NON",0,IF(M395="Non Mesuré","",0)))</f>
        <v>1</v>
      </c>
      <c r="V395" s="116">
        <f t="shared" ref="V395:V396" si="1241">IF(M395&lt;&gt;"Non Mesuré",T395*U395,"")</f>
        <v>3</v>
      </c>
      <c r="W395" s="116"/>
      <c r="X395" s="116">
        <f t="shared" ref="X395:X396" si="1242">IF(M395="Non Mesuré",T395,0)</f>
        <v>0</v>
      </c>
      <c r="Y395" s="116"/>
      <c r="Z395" s="116">
        <f t="shared" ref="Z395:Z396" si="1243">T395-X395</f>
        <v>3</v>
      </c>
      <c r="AA395" s="116"/>
      <c r="AB395" s="117"/>
      <c r="AC395" s="117"/>
      <c r="AD395" s="118" t="str">
        <f t="shared" si="1214"/>
        <v/>
      </c>
      <c r="AE395" s="118"/>
      <c r="AF395" s="118" t="str">
        <f t="shared" si="1215"/>
        <v/>
      </c>
      <c r="AG395" s="118"/>
      <c r="AH395" s="118" t="str">
        <f t="shared" si="1216"/>
        <v/>
      </c>
      <c r="AI395" s="119"/>
      <c r="AJ395" s="120"/>
      <c r="AK395" s="118"/>
      <c r="AL395" s="118" t="str">
        <f t="shared" si="1217"/>
        <v/>
      </c>
      <c r="AM395" s="118"/>
      <c r="AN395" s="118" t="str">
        <f t="shared" si="1218"/>
        <v/>
      </c>
      <c r="AO395" s="118"/>
      <c r="AP395" s="118" t="str">
        <f t="shared" si="1219"/>
        <v/>
      </c>
      <c r="AQ395" s="119"/>
      <c r="AR395" s="120"/>
      <c r="AS395" s="118"/>
      <c r="AT395" s="118">
        <f t="shared" si="1220"/>
        <v>3</v>
      </c>
      <c r="AU395" s="118"/>
      <c r="AV395" s="118">
        <f t="shared" si="1221"/>
        <v>0</v>
      </c>
      <c r="AW395" s="118"/>
      <c r="AX395" s="118">
        <f t="shared" si="1222"/>
        <v>3</v>
      </c>
      <c r="AY395" s="119"/>
      <c r="AZ395" s="120"/>
      <c r="BA395" s="118"/>
      <c r="BB395" s="118" t="str">
        <f t="shared" si="1223"/>
        <v/>
      </c>
      <c r="BC395" s="118"/>
      <c r="BD395" s="118" t="str">
        <f t="shared" si="1224"/>
        <v/>
      </c>
      <c r="BE395" s="118"/>
      <c r="BF395" s="118" t="str">
        <f t="shared" si="1225"/>
        <v/>
      </c>
      <c r="BG395" s="119"/>
      <c r="BH395" s="120"/>
      <c r="BI395" s="116"/>
      <c r="BJ395" s="118" t="str">
        <f t="shared" si="1226"/>
        <v/>
      </c>
      <c r="BK395" s="118"/>
      <c r="BL395" s="118" t="str">
        <f t="shared" si="1227"/>
        <v/>
      </c>
      <c r="BM395" s="118"/>
      <c r="BN395" s="118" t="str">
        <f t="shared" si="1228"/>
        <v/>
      </c>
      <c r="BO395" s="119"/>
      <c r="BP395" s="120"/>
      <c r="BQ395" s="116"/>
      <c r="BR395" s="118" t="str">
        <f t="shared" si="1229"/>
        <v/>
      </c>
      <c r="BS395" s="118"/>
      <c r="BT395" s="118" t="str">
        <f t="shared" si="1230"/>
        <v/>
      </c>
      <c r="BU395" s="118"/>
      <c r="BV395" s="118" t="str">
        <f t="shared" si="1231"/>
        <v/>
      </c>
      <c r="BW395" s="119"/>
      <c r="BX395" s="120"/>
      <c r="BY395" s="121"/>
      <c r="BZ395" s="118">
        <f t="shared" si="1232"/>
        <v>3</v>
      </c>
      <c r="CA395" s="118"/>
      <c r="CB395" s="118">
        <f t="shared" si="1233"/>
        <v>0</v>
      </c>
      <c r="CC395" s="118"/>
      <c r="CD395" s="118">
        <f t="shared" si="1234"/>
        <v>3</v>
      </c>
      <c r="CE395" s="119"/>
      <c r="CF395" s="113"/>
      <c r="CG395" s="113"/>
      <c r="CH395" s="118" t="str">
        <f t="shared" si="1235"/>
        <v/>
      </c>
      <c r="CI395" s="118"/>
      <c r="CJ395" s="118" t="str">
        <f t="shared" si="1236"/>
        <v/>
      </c>
      <c r="CK395" s="118"/>
      <c r="CL395" s="118" t="str">
        <f t="shared" si="1237"/>
        <v/>
      </c>
      <c r="CM395" s="119"/>
      <c r="CN395" s="113"/>
      <c r="DQ395" s="259">
        <f>IF(I395&lt;&gt;"",MAX(J$1:J394)+1,"")</f>
        <v>342</v>
      </c>
    </row>
    <row r="396" spans="1:121" s="249" customFormat="1" ht="31.5" customHeight="1" x14ac:dyDescent="0.25">
      <c r="A396" s="312">
        <v>31</v>
      </c>
      <c r="B396" s="313" t="s">
        <v>72</v>
      </c>
      <c r="C396" s="352" t="str">
        <f t="shared" si="1104"/>
        <v>14 - LA RESTAURATION TRADITIONNELLE DU SITE (si existante)</v>
      </c>
      <c r="D396" s="351" t="s">
        <v>747</v>
      </c>
      <c r="E396" s="313" t="s">
        <v>78</v>
      </c>
      <c r="F396" s="313">
        <f>VLOOKUP(H396,Feuil1!A$1:B$5,2,0)</f>
        <v>0.25</v>
      </c>
      <c r="G396" s="322">
        <f t="shared" si="1207"/>
        <v>3</v>
      </c>
      <c r="H396" s="323" t="s">
        <v>154</v>
      </c>
      <c r="I396" s="324">
        <v>48</v>
      </c>
      <c r="J396" s="663">
        <f>IF(I396&lt;&gt;"",MAX(J$1:J395)+1,"")</f>
        <v>343</v>
      </c>
      <c r="K396" s="185" t="s">
        <v>648</v>
      </c>
      <c r="L396" s="184">
        <v>3</v>
      </c>
      <c r="M396" s="292" t="str">
        <f>IF('RESULTAT GLOBAL'!I$30="NON","Non Mesuré","OUI")</f>
        <v>OUI</v>
      </c>
      <c r="N396" s="670" t="str">
        <f>IF('RESULTAT GLOBAL'!I$30="NON","Absence de restauration traditionnelle","")</f>
        <v/>
      </c>
      <c r="O396" s="293" t="str">
        <f t="shared" si="1208"/>
        <v/>
      </c>
      <c r="P396" s="185"/>
      <c r="Q396" s="448" t="s">
        <v>763</v>
      </c>
      <c r="R396" s="252"/>
      <c r="S396" s="261"/>
      <c r="T396" s="116">
        <f t="shared" si="1239"/>
        <v>3</v>
      </c>
      <c r="U396" s="116">
        <f t="shared" si="1240"/>
        <v>1</v>
      </c>
      <c r="V396" s="116">
        <f t="shared" si="1241"/>
        <v>3</v>
      </c>
      <c r="W396" s="116"/>
      <c r="X396" s="116">
        <f t="shared" si="1242"/>
        <v>0</v>
      </c>
      <c r="Y396" s="116"/>
      <c r="Z396" s="116">
        <f t="shared" si="1243"/>
        <v>3</v>
      </c>
      <c r="AA396" s="116"/>
      <c r="AB396" s="117"/>
      <c r="AC396" s="117"/>
      <c r="AD396" s="118" t="str">
        <f t="shared" si="1214"/>
        <v/>
      </c>
      <c r="AE396" s="118"/>
      <c r="AF396" s="118" t="str">
        <f t="shared" si="1215"/>
        <v/>
      </c>
      <c r="AG396" s="118"/>
      <c r="AH396" s="118" t="str">
        <f t="shared" si="1216"/>
        <v/>
      </c>
      <c r="AI396" s="119"/>
      <c r="AJ396" s="120"/>
      <c r="AK396" s="118"/>
      <c r="AL396" s="118" t="str">
        <f t="shared" si="1217"/>
        <v/>
      </c>
      <c r="AM396" s="118"/>
      <c r="AN396" s="118" t="str">
        <f t="shared" si="1218"/>
        <v/>
      </c>
      <c r="AO396" s="118"/>
      <c r="AP396" s="118" t="str">
        <f t="shared" si="1219"/>
        <v/>
      </c>
      <c r="AQ396" s="119"/>
      <c r="AR396" s="120"/>
      <c r="AS396" s="118"/>
      <c r="AT396" s="118">
        <f t="shared" si="1220"/>
        <v>3</v>
      </c>
      <c r="AU396" s="118"/>
      <c r="AV396" s="118">
        <f t="shared" si="1221"/>
        <v>0</v>
      </c>
      <c r="AW396" s="118"/>
      <c r="AX396" s="118">
        <f t="shared" si="1222"/>
        <v>3</v>
      </c>
      <c r="AY396" s="119"/>
      <c r="AZ396" s="120"/>
      <c r="BA396" s="118"/>
      <c r="BB396" s="118" t="str">
        <f t="shared" si="1223"/>
        <v/>
      </c>
      <c r="BC396" s="118"/>
      <c r="BD396" s="118" t="str">
        <f t="shared" si="1224"/>
        <v/>
      </c>
      <c r="BE396" s="118"/>
      <c r="BF396" s="118" t="str">
        <f t="shared" si="1225"/>
        <v/>
      </c>
      <c r="BG396" s="119"/>
      <c r="BH396" s="120"/>
      <c r="BI396" s="116"/>
      <c r="BJ396" s="118" t="str">
        <f t="shared" si="1226"/>
        <v/>
      </c>
      <c r="BK396" s="118"/>
      <c r="BL396" s="118" t="str">
        <f t="shared" si="1227"/>
        <v/>
      </c>
      <c r="BM396" s="118"/>
      <c r="BN396" s="118" t="str">
        <f t="shared" si="1228"/>
        <v/>
      </c>
      <c r="BO396" s="119"/>
      <c r="BP396" s="120"/>
      <c r="BQ396" s="116"/>
      <c r="BR396" s="118">
        <f t="shared" si="1229"/>
        <v>3</v>
      </c>
      <c r="BS396" s="118"/>
      <c r="BT396" s="118">
        <f t="shared" si="1230"/>
        <v>0</v>
      </c>
      <c r="BU396" s="118"/>
      <c r="BV396" s="118">
        <f t="shared" si="1231"/>
        <v>3</v>
      </c>
      <c r="BW396" s="119"/>
      <c r="BX396" s="120"/>
      <c r="BY396" s="121"/>
      <c r="BZ396" s="118" t="str">
        <f t="shared" si="1232"/>
        <v/>
      </c>
      <c r="CA396" s="118"/>
      <c r="CB396" s="118" t="str">
        <f t="shared" si="1233"/>
        <v/>
      </c>
      <c r="CC396" s="118"/>
      <c r="CD396" s="118" t="str">
        <f t="shared" si="1234"/>
        <v/>
      </c>
      <c r="CE396" s="119"/>
      <c r="CF396" s="113"/>
      <c r="CG396" s="113"/>
      <c r="CH396" s="118" t="str">
        <f t="shared" si="1235"/>
        <v/>
      </c>
      <c r="CI396" s="118"/>
      <c r="CJ396" s="118" t="str">
        <f t="shared" si="1236"/>
        <v/>
      </c>
      <c r="CK396" s="118"/>
      <c r="CL396" s="118" t="str">
        <f t="shared" si="1237"/>
        <v/>
      </c>
      <c r="CM396" s="119"/>
      <c r="CN396" s="113"/>
      <c r="DQ396" s="259">
        <f>IF(I396&lt;&gt;"",MAX(J$1:J395)+1,"")</f>
        <v>343</v>
      </c>
    </row>
    <row r="397" spans="1:121" s="145" customFormat="1" ht="48.75" customHeight="1" x14ac:dyDescent="0.2">
      <c r="A397" s="312"/>
      <c r="B397" s="313"/>
      <c r="C397" s="313"/>
      <c r="D397" s="313"/>
      <c r="E397" s="313"/>
      <c r="F397" s="313"/>
      <c r="G397" s="317"/>
      <c r="H397" s="317"/>
      <c r="I397" s="391"/>
      <c r="J397" s="663" t="str">
        <f>IF(I397&lt;&gt;"",MAX(J$1:J396)+1,"")</f>
        <v/>
      </c>
      <c r="K397" s="479" t="s">
        <v>685</v>
      </c>
      <c r="L397" s="480" t="s">
        <v>44</v>
      </c>
      <c r="M397" s="481" t="s">
        <v>45</v>
      </c>
      <c r="N397" s="726" t="s">
        <v>46</v>
      </c>
      <c r="O397" s="290" t="str">
        <f t="shared" si="1200"/>
        <v/>
      </c>
      <c r="P397" s="479" t="s">
        <v>48</v>
      </c>
      <c r="Q397" s="482" t="s">
        <v>488</v>
      </c>
      <c r="R397" s="115"/>
      <c r="T397" s="263"/>
      <c r="U397" s="116"/>
      <c r="V397" s="116"/>
      <c r="W397" s="116">
        <f>SUM(V353:V396)</f>
        <v>106</v>
      </c>
      <c r="X397" s="116"/>
      <c r="Y397" s="116">
        <f>SUM(X353:X396)</f>
        <v>0</v>
      </c>
      <c r="Z397" s="116"/>
      <c r="AA397" s="116">
        <f>SUM(Z353:Z396)</f>
        <v>106</v>
      </c>
      <c r="AB397" s="117">
        <f>W397/AA397</f>
        <v>1</v>
      </c>
      <c r="AC397" s="117"/>
      <c r="AD397" s="118"/>
      <c r="AE397" s="118"/>
      <c r="AF397" s="118"/>
      <c r="AG397" s="118"/>
      <c r="AH397" s="118"/>
      <c r="AI397" s="119"/>
      <c r="AJ397" s="120"/>
      <c r="AK397" s="118"/>
      <c r="AL397" s="118"/>
      <c r="AM397" s="118"/>
      <c r="AN397" s="118"/>
      <c r="AO397" s="118"/>
      <c r="AP397" s="118"/>
      <c r="AQ397" s="119"/>
      <c r="AR397" s="120"/>
      <c r="AS397" s="118"/>
      <c r="AT397" s="118"/>
      <c r="AU397" s="118"/>
      <c r="AV397" s="118"/>
      <c r="AW397" s="118"/>
      <c r="AX397" s="118"/>
      <c r="AY397" s="119"/>
      <c r="AZ397" s="120"/>
      <c r="BA397" s="118"/>
      <c r="BB397" s="118"/>
      <c r="BC397" s="118"/>
      <c r="BD397" s="118"/>
      <c r="BE397" s="118"/>
      <c r="BF397" s="118"/>
      <c r="BG397" s="119"/>
      <c r="BH397" s="120"/>
      <c r="BI397" s="116"/>
      <c r="BJ397" s="118"/>
      <c r="BK397" s="118"/>
      <c r="BL397" s="118"/>
      <c r="BM397" s="118"/>
      <c r="BN397" s="118"/>
      <c r="BO397" s="119"/>
      <c r="BP397" s="120"/>
      <c r="BQ397" s="116"/>
      <c r="BR397" s="118" t="str">
        <f t="shared" si="1229"/>
        <v/>
      </c>
      <c r="BS397" s="118"/>
      <c r="BT397" s="118" t="str">
        <f t="shared" si="1230"/>
        <v/>
      </c>
      <c r="BU397" s="118"/>
      <c r="BV397" s="118" t="str">
        <f t="shared" si="1231"/>
        <v/>
      </c>
      <c r="BW397" s="119"/>
      <c r="BX397" s="120"/>
      <c r="BY397" s="121"/>
      <c r="BZ397" s="118" t="str">
        <f t="shared" si="1232"/>
        <v/>
      </c>
      <c r="CA397" s="118"/>
      <c r="CB397" s="118" t="str">
        <f t="shared" si="1233"/>
        <v/>
      </c>
      <c r="CC397" s="118"/>
      <c r="CD397" s="118" t="str">
        <f t="shared" si="1234"/>
        <v/>
      </c>
      <c r="CE397" s="119"/>
      <c r="CF397" s="113"/>
      <c r="CG397" s="113"/>
      <c r="CH397" s="118" t="str">
        <f t="shared" si="1235"/>
        <v/>
      </c>
      <c r="CI397" s="118"/>
      <c r="CJ397" s="118" t="str">
        <f t="shared" si="1236"/>
        <v/>
      </c>
      <c r="CK397" s="118"/>
      <c r="CL397" s="118" t="str">
        <f t="shared" si="1237"/>
        <v/>
      </c>
      <c r="CM397" s="119"/>
      <c r="CN397" s="113"/>
      <c r="DQ397" s="134" t="str">
        <f>IF(I397&lt;&gt;"",MAX(J$1:J386)+1,"")</f>
        <v/>
      </c>
    </row>
    <row r="398" spans="1:121" s="132" customFormat="1" ht="25.5" customHeight="1" x14ac:dyDescent="0.25">
      <c r="A398" s="312"/>
      <c r="B398" s="313"/>
      <c r="C398" s="313"/>
      <c r="D398" s="313"/>
      <c r="E398" s="313"/>
      <c r="F398" s="313"/>
      <c r="G398" s="322"/>
      <c r="H398" s="322"/>
      <c r="I398" s="350"/>
      <c r="J398" s="663" t="str">
        <f>IF(I398&lt;&gt;"",MAX(J$1:J397)+1,"")</f>
        <v/>
      </c>
      <c r="K398" s="143" t="s">
        <v>403</v>
      </c>
      <c r="L398" s="205"/>
      <c r="M398" s="215"/>
      <c r="N398" s="641"/>
      <c r="O398" s="201" t="str">
        <f t="shared" si="1200"/>
        <v/>
      </c>
      <c r="P398" s="150"/>
      <c r="Q398" s="449"/>
      <c r="R398" s="115"/>
      <c r="S398" s="112"/>
      <c r="T398" s="273"/>
      <c r="U398" s="126"/>
      <c r="V398" s="126"/>
      <c r="W398" s="126"/>
      <c r="X398" s="126"/>
      <c r="Y398" s="126"/>
      <c r="Z398" s="126"/>
      <c r="AA398" s="126"/>
      <c r="AB398" s="149"/>
      <c r="AC398" s="127"/>
      <c r="AD398" s="128"/>
      <c r="AE398" s="128"/>
      <c r="AF398" s="128"/>
      <c r="AG398" s="128"/>
      <c r="AH398" s="128"/>
      <c r="AI398" s="129"/>
      <c r="AJ398" s="130"/>
      <c r="AK398" s="128"/>
      <c r="AL398" s="128"/>
      <c r="AM398" s="128"/>
      <c r="AN398" s="128"/>
      <c r="AO398" s="128"/>
      <c r="AP398" s="128"/>
      <c r="AQ398" s="129"/>
      <c r="AR398" s="130"/>
      <c r="AS398" s="128"/>
      <c r="AT398" s="128"/>
      <c r="AU398" s="128"/>
      <c r="AV398" s="128"/>
      <c r="AW398" s="128"/>
      <c r="AX398" s="128"/>
      <c r="AY398" s="129"/>
      <c r="AZ398" s="130"/>
      <c r="BA398" s="128"/>
      <c r="BB398" s="128"/>
      <c r="BC398" s="128"/>
      <c r="BD398" s="128"/>
      <c r="BE398" s="128"/>
      <c r="BF398" s="128"/>
      <c r="BG398" s="129"/>
      <c r="BH398" s="130"/>
      <c r="BI398" s="126"/>
      <c r="BJ398" s="128"/>
      <c r="BK398" s="128"/>
      <c r="BL398" s="128"/>
      <c r="BM398" s="128"/>
      <c r="BN398" s="128"/>
      <c r="BO398" s="129"/>
      <c r="BP398" s="130"/>
      <c r="BQ398" s="126"/>
      <c r="BR398" s="128" t="str">
        <f t="shared" si="1229"/>
        <v/>
      </c>
      <c r="BS398" s="128"/>
      <c r="BT398" s="128" t="str">
        <f t="shared" si="1230"/>
        <v/>
      </c>
      <c r="BU398" s="128"/>
      <c r="BV398" s="128" t="str">
        <f t="shared" si="1231"/>
        <v/>
      </c>
      <c r="BW398" s="129"/>
      <c r="BX398" s="130"/>
      <c r="BY398" s="131"/>
      <c r="BZ398" s="128" t="str">
        <f t="shared" si="1232"/>
        <v/>
      </c>
      <c r="CA398" s="128"/>
      <c r="CB398" s="128" t="str">
        <f t="shared" si="1233"/>
        <v/>
      </c>
      <c r="CC398" s="128"/>
      <c r="CD398" s="128" t="str">
        <f t="shared" si="1234"/>
        <v/>
      </c>
      <c r="CE398" s="129"/>
      <c r="CH398" s="128" t="str">
        <f t="shared" si="1235"/>
        <v/>
      </c>
      <c r="CI398" s="128"/>
      <c r="CJ398" s="128" t="str">
        <f t="shared" si="1236"/>
        <v/>
      </c>
      <c r="CK398" s="128"/>
      <c r="CL398" s="128" t="str">
        <f t="shared" si="1237"/>
        <v/>
      </c>
      <c r="CM398" s="129"/>
      <c r="DQ398" s="125" t="str">
        <f>IF(I398&lt;&gt;"",MAX(J$1:J397)+1,"")</f>
        <v/>
      </c>
    </row>
    <row r="399" spans="1:121" s="113" customFormat="1" ht="71.25" customHeight="1" x14ac:dyDescent="0.25">
      <c r="A399" s="312"/>
      <c r="B399" s="340" t="s">
        <v>72</v>
      </c>
      <c r="C399" s="352" t="str">
        <f t="shared" ref="C399:C420" si="1244">$K$397</f>
        <v>15 - LE SUIVI DE LA QUALITE ET LA FIDELISATION DU CLIENT</v>
      </c>
      <c r="D399" s="351" t="s">
        <v>403</v>
      </c>
      <c r="E399" s="340"/>
      <c r="F399" s="313">
        <f>VLOOKUP(H399,Feuil1!A$1:B$5,2,0)</f>
        <v>0.2</v>
      </c>
      <c r="G399" s="322">
        <f t="shared" si="1206"/>
        <v>5</v>
      </c>
      <c r="H399" s="318" t="s">
        <v>157</v>
      </c>
      <c r="I399" s="333">
        <v>91</v>
      </c>
      <c r="J399" s="663">
        <f>IF(I399&lt;&gt;"",MAX(J$1:J398)+1,"")</f>
        <v>344</v>
      </c>
      <c r="K399" s="401" t="s">
        <v>404</v>
      </c>
      <c r="L399" s="439">
        <v>1</v>
      </c>
      <c r="M399" s="403" t="s">
        <v>0</v>
      </c>
      <c r="N399" s="679"/>
      <c r="O399" s="404" t="str">
        <f t="shared" si="1200"/>
        <v/>
      </c>
      <c r="P399" s="401" t="s">
        <v>761</v>
      </c>
      <c r="Q399" s="446" t="s">
        <v>333</v>
      </c>
      <c r="R399" s="115"/>
      <c r="S399" s="145"/>
      <c r="T399" s="116">
        <f t="shared" ref="T399:T402" si="1245">L399</f>
        <v>1</v>
      </c>
      <c r="U399" s="116">
        <f t="shared" ref="U399:U402" si="1246">IF(M399="OUI",1,IF(M399="NON",0,IF(M399="Non Mesuré","",0)))</f>
        <v>1</v>
      </c>
      <c r="V399" s="116">
        <f t="shared" ref="V399:V402" si="1247">IF(M399&lt;&gt;"Non Mesuré",T399*U399,"")</f>
        <v>1</v>
      </c>
      <c r="W399" s="116"/>
      <c r="X399" s="116">
        <f t="shared" ref="X399:X402" si="1248">IF(M399="Non Mesuré",T399,0)</f>
        <v>0</v>
      </c>
      <c r="Y399" s="116"/>
      <c r="Z399" s="116">
        <f t="shared" ref="Z399:Z402" si="1249">T399-X399</f>
        <v>1</v>
      </c>
      <c r="AA399" s="116"/>
      <c r="AB399" s="117"/>
      <c r="AC399" s="117"/>
      <c r="AD399" s="118" t="str">
        <f t="shared" ref="AD399:AD449" si="1250">IF(G399=1,V399,"")</f>
        <v/>
      </c>
      <c r="AE399" s="118"/>
      <c r="AF399" s="118" t="str">
        <f t="shared" ref="AF399:AF449" si="1251">IF(G399=1,X399,"")</f>
        <v/>
      </c>
      <c r="AG399" s="118"/>
      <c r="AH399" s="118" t="str">
        <f t="shared" ref="AH399:AH449" si="1252">IF(G399=1,Z399,"")</f>
        <v/>
      </c>
      <c r="AI399" s="119"/>
      <c r="AJ399" s="120"/>
      <c r="AK399" s="118"/>
      <c r="AL399" s="118" t="str">
        <f t="shared" ref="AL399:AL449" si="1253">IF(G399=2,V399,"")</f>
        <v/>
      </c>
      <c r="AM399" s="118"/>
      <c r="AN399" s="118" t="str">
        <f t="shared" ref="AN399:AN449" si="1254">IF(G399=2,X399,"")</f>
        <v/>
      </c>
      <c r="AO399" s="118"/>
      <c r="AP399" s="118" t="str">
        <f t="shared" ref="AP399:AP449" si="1255">IF(G399=2,Z399,"")</f>
        <v/>
      </c>
      <c r="AQ399" s="119"/>
      <c r="AR399" s="120"/>
      <c r="AS399" s="118"/>
      <c r="AT399" s="118" t="str">
        <f t="shared" ref="AT399:AT449" si="1256">IF(G399=3,V399,"")</f>
        <v/>
      </c>
      <c r="AU399" s="118"/>
      <c r="AV399" s="118" t="str">
        <f t="shared" ref="AV399:AV449" si="1257">IF(G399=3,X399,"")</f>
        <v/>
      </c>
      <c r="AW399" s="118"/>
      <c r="AX399" s="118" t="str">
        <f t="shared" ref="AX399:AX449" si="1258">IF(G399=3,Z399,"")</f>
        <v/>
      </c>
      <c r="AY399" s="119"/>
      <c r="AZ399" s="120"/>
      <c r="BA399" s="118"/>
      <c r="BB399" s="118" t="str">
        <f t="shared" ref="BB399:BB449" si="1259">IF(G399=4,V399,"")</f>
        <v/>
      </c>
      <c r="BC399" s="118"/>
      <c r="BD399" s="118" t="str">
        <f t="shared" ref="BD399:BD449" si="1260">IF(G399=4,X399,"")</f>
        <v/>
      </c>
      <c r="BE399" s="118"/>
      <c r="BF399" s="118" t="str">
        <f t="shared" ref="BF399:BF449" si="1261">IF(G399=4,Z399,"")</f>
        <v/>
      </c>
      <c r="BG399" s="119"/>
      <c r="BH399" s="120"/>
      <c r="BI399" s="116"/>
      <c r="BJ399" s="118">
        <f t="shared" ref="BJ399:BJ449" si="1262">IF(G399=5,V399,"")</f>
        <v>1</v>
      </c>
      <c r="BK399" s="118"/>
      <c r="BL399" s="118">
        <f t="shared" ref="BL399:BL449" si="1263">IF(G399=5,X399,"")</f>
        <v>0</v>
      </c>
      <c r="BM399" s="118"/>
      <c r="BN399" s="118">
        <f t="shared" ref="BN399:BN449" si="1264">IF(G399=5,Z399,"")</f>
        <v>1</v>
      </c>
      <c r="BO399" s="119"/>
      <c r="BP399" s="120"/>
      <c r="BQ399" s="116"/>
      <c r="BR399" s="118" t="str">
        <f t="shared" si="1229"/>
        <v/>
      </c>
      <c r="BS399" s="118"/>
      <c r="BT399" s="118" t="str">
        <f t="shared" si="1230"/>
        <v/>
      </c>
      <c r="BU399" s="118"/>
      <c r="BV399" s="118" t="str">
        <f t="shared" si="1231"/>
        <v/>
      </c>
      <c r="BW399" s="119"/>
      <c r="BX399" s="120"/>
      <c r="BY399" s="121"/>
      <c r="BZ399" s="118" t="str">
        <f t="shared" si="1232"/>
        <v/>
      </c>
      <c r="CA399" s="118"/>
      <c r="CB399" s="118" t="str">
        <f t="shared" si="1233"/>
        <v/>
      </c>
      <c r="CC399" s="118"/>
      <c r="CD399" s="118" t="str">
        <f t="shared" si="1234"/>
        <v/>
      </c>
      <c r="CE399" s="119"/>
      <c r="CH399" s="118" t="str">
        <f t="shared" si="1235"/>
        <v/>
      </c>
      <c r="CI399" s="118"/>
      <c r="CJ399" s="118" t="str">
        <f t="shared" si="1236"/>
        <v/>
      </c>
      <c r="CK399" s="118"/>
      <c r="CL399" s="118" t="str">
        <f t="shared" si="1237"/>
        <v/>
      </c>
      <c r="CM399" s="119"/>
      <c r="DQ399" s="134">
        <f>IF(I399&lt;&gt;"",MAX(J$1:J398)+1,"")</f>
        <v>344</v>
      </c>
    </row>
    <row r="400" spans="1:121" s="113" customFormat="1" ht="44.25" customHeight="1" x14ac:dyDescent="0.25">
      <c r="A400" s="312"/>
      <c r="B400" s="340" t="s">
        <v>84</v>
      </c>
      <c r="C400" s="352" t="str">
        <f t="shared" si="1244"/>
        <v>15 - LE SUIVI DE LA QUALITE ET LA FIDELISATION DU CLIENT</v>
      </c>
      <c r="D400" s="351" t="s">
        <v>403</v>
      </c>
      <c r="E400" s="340"/>
      <c r="F400" s="313">
        <f>VLOOKUP(H400,Feuil1!A$1:B$5,2,0)</f>
        <v>0.2</v>
      </c>
      <c r="G400" s="322">
        <f t="shared" si="1206"/>
        <v>5</v>
      </c>
      <c r="H400" s="318" t="s">
        <v>157</v>
      </c>
      <c r="I400" s="333">
        <v>91</v>
      </c>
      <c r="J400" s="663">
        <f>IF(I400&lt;&gt;"",MAX(J$1:J399)+1,"")</f>
        <v>345</v>
      </c>
      <c r="K400" s="183" t="s">
        <v>405</v>
      </c>
      <c r="L400" s="186">
        <v>1</v>
      </c>
      <c r="M400" s="213" t="s">
        <v>0</v>
      </c>
      <c r="N400" s="668"/>
      <c r="O400" s="199" t="str">
        <f t="shared" si="1200"/>
        <v/>
      </c>
      <c r="P400" s="183"/>
      <c r="Q400" s="447" t="s">
        <v>76</v>
      </c>
      <c r="R400" s="115"/>
      <c r="S400" s="145"/>
      <c r="T400" s="116">
        <f t="shared" si="1245"/>
        <v>1</v>
      </c>
      <c r="U400" s="116">
        <f t="shared" si="1246"/>
        <v>1</v>
      </c>
      <c r="V400" s="116">
        <f t="shared" si="1247"/>
        <v>1</v>
      </c>
      <c r="W400" s="116"/>
      <c r="X400" s="116">
        <f t="shared" si="1248"/>
        <v>0</v>
      </c>
      <c r="Y400" s="116"/>
      <c r="Z400" s="116">
        <f t="shared" si="1249"/>
        <v>1</v>
      </c>
      <c r="AA400" s="116"/>
      <c r="AB400" s="117"/>
      <c r="AC400" s="117"/>
      <c r="AD400" s="118" t="str">
        <f t="shared" si="1250"/>
        <v/>
      </c>
      <c r="AE400" s="118"/>
      <c r="AF400" s="118" t="str">
        <f t="shared" si="1251"/>
        <v/>
      </c>
      <c r="AG400" s="118"/>
      <c r="AH400" s="118" t="str">
        <f t="shared" si="1252"/>
        <v/>
      </c>
      <c r="AI400" s="119"/>
      <c r="AJ400" s="120"/>
      <c r="AK400" s="118"/>
      <c r="AL400" s="118" t="str">
        <f t="shared" si="1253"/>
        <v/>
      </c>
      <c r="AM400" s="118"/>
      <c r="AN400" s="118" t="str">
        <f t="shared" si="1254"/>
        <v/>
      </c>
      <c r="AO400" s="118"/>
      <c r="AP400" s="118" t="str">
        <f t="shared" si="1255"/>
        <v/>
      </c>
      <c r="AQ400" s="119"/>
      <c r="AR400" s="120"/>
      <c r="AS400" s="118"/>
      <c r="AT400" s="118" t="str">
        <f t="shared" si="1256"/>
        <v/>
      </c>
      <c r="AU400" s="118"/>
      <c r="AV400" s="118" t="str">
        <f t="shared" si="1257"/>
        <v/>
      </c>
      <c r="AW400" s="118"/>
      <c r="AX400" s="118" t="str">
        <f t="shared" si="1258"/>
        <v/>
      </c>
      <c r="AY400" s="119"/>
      <c r="AZ400" s="120"/>
      <c r="BA400" s="118"/>
      <c r="BB400" s="118" t="str">
        <f t="shared" si="1259"/>
        <v/>
      </c>
      <c r="BC400" s="118"/>
      <c r="BD400" s="118" t="str">
        <f t="shared" si="1260"/>
        <v/>
      </c>
      <c r="BE400" s="118"/>
      <c r="BF400" s="118" t="str">
        <f t="shared" si="1261"/>
        <v/>
      </c>
      <c r="BG400" s="119"/>
      <c r="BH400" s="120"/>
      <c r="BI400" s="116"/>
      <c r="BJ400" s="118">
        <f t="shared" si="1262"/>
        <v>1</v>
      </c>
      <c r="BK400" s="118"/>
      <c r="BL400" s="118">
        <f t="shared" si="1263"/>
        <v>0</v>
      </c>
      <c r="BM400" s="118"/>
      <c r="BN400" s="118">
        <f t="shared" si="1264"/>
        <v>1</v>
      </c>
      <c r="BO400" s="119"/>
      <c r="BP400" s="120"/>
      <c r="BQ400" s="116"/>
      <c r="BR400" s="118" t="str">
        <f t="shared" si="1229"/>
        <v/>
      </c>
      <c r="BS400" s="118"/>
      <c r="BT400" s="118" t="str">
        <f t="shared" si="1230"/>
        <v/>
      </c>
      <c r="BU400" s="118"/>
      <c r="BV400" s="118" t="str">
        <f t="shared" si="1231"/>
        <v/>
      </c>
      <c r="BW400" s="119"/>
      <c r="BX400" s="120"/>
      <c r="BY400" s="121"/>
      <c r="BZ400" s="118" t="str">
        <f t="shared" si="1232"/>
        <v/>
      </c>
      <c r="CA400" s="118"/>
      <c r="CB400" s="118" t="str">
        <f t="shared" si="1233"/>
        <v/>
      </c>
      <c r="CC400" s="118"/>
      <c r="CD400" s="118" t="str">
        <f t="shared" si="1234"/>
        <v/>
      </c>
      <c r="CE400" s="119"/>
      <c r="CH400" s="118" t="str">
        <f t="shared" si="1235"/>
        <v/>
      </c>
      <c r="CI400" s="118"/>
      <c r="CJ400" s="118" t="str">
        <f t="shared" si="1236"/>
        <v/>
      </c>
      <c r="CK400" s="118"/>
      <c r="CL400" s="118" t="str">
        <f t="shared" si="1237"/>
        <v/>
      </c>
      <c r="CM400" s="119"/>
      <c r="DQ400" s="134">
        <f>IF(I400&lt;&gt;"",MAX(J$1:J399)+1,"")</f>
        <v>345</v>
      </c>
    </row>
    <row r="401" spans="1:121" s="113" customFormat="1" ht="29.25" customHeight="1" x14ac:dyDescent="0.25">
      <c r="A401" s="312"/>
      <c r="B401" s="340" t="s">
        <v>72</v>
      </c>
      <c r="C401" s="352" t="str">
        <f t="shared" si="1244"/>
        <v>15 - LE SUIVI DE LA QUALITE ET LA FIDELISATION DU CLIENT</v>
      </c>
      <c r="D401" s="351" t="s">
        <v>403</v>
      </c>
      <c r="E401" s="340"/>
      <c r="F401" s="313">
        <f>VLOOKUP(H401,Feuil1!A$1:B$5,2,0)</f>
        <v>0.2</v>
      </c>
      <c r="G401" s="322">
        <f t="shared" si="1206"/>
        <v>5</v>
      </c>
      <c r="H401" s="318" t="s">
        <v>157</v>
      </c>
      <c r="I401" s="333">
        <v>91</v>
      </c>
      <c r="J401" s="663">
        <f>IF(I401&lt;&gt;"",MAX(J$1:J400)+1,"")</f>
        <v>346</v>
      </c>
      <c r="K401" s="183" t="s">
        <v>407</v>
      </c>
      <c r="L401" s="186">
        <v>1</v>
      </c>
      <c r="M401" s="213" t="s">
        <v>0</v>
      </c>
      <c r="N401" s="668"/>
      <c r="O401" s="199" t="str">
        <f t="shared" si="1200"/>
        <v/>
      </c>
      <c r="P401" s="183" t="s">
        <v>810</v>
      </c>
      <c r="Q401" s="447" t="s">
        <v>76</v>
      </c>
      <c r="R401" s="115"/>
      <c r="S401" s="145"/>
      <c r="T401" s="116">
        <f t="shared" si="1245"/>
        <v>1</v>
      </c>
      <c r="U401" s="116">
        <f t="shared" si="1246"/>
        <v>1</v>
      </c>
      <c r="V401" s="116">
        <f t="shared" si="1247"/>
        <v>1</v>
      </c>
      <c r="W401" s="116"/>
      <c r="X401" s="116">
        <f t="shared" si="1248"/>
        <v>0</v>
      </c>
      <c r="Y401" s="116"/>
      <c r="Z401" s="116">
        <f t="shared" si="1249"/>
        <v>1</v>
      </c>
      <c r="AA401" s="116"/>
      <c r="AB401" s="117"/>
      <c r="AC401" s="117"/>
      <c r="AD401" s="118" t="str">
        <f t="shared" si="1250"/>
        <v/>
      </c>
      <c r="AE401" s="118"/>
      <c r="AF401" s="118" t="str">
        <f t="shared" si="1251"/>
        <v/>
      </c>
      <c r="AG401" s="118"/>
      <c r="AH401" s="118" t="str">
        <f t="shared" si="1252"/>
        <v/>
      </c>
      <c r="AI401" s="119"/>
      <c r="AJ401" s="120"/>
      <c r="AK401" s="118"/>
      <c r="AL401" s="118" t="str">
        <f t="shared" si="1253"/>
        <v/>
      </c>
      <c r="AM401" s="118"/>
      <c r="AN401" s="118" t="str">
        <f t="shared" si="1254"/>
        <v/>
      </c>
      <c r="AO401" s="118"/>
      <c r="AP401" s="118" t="str">
        <f t="shared" si="1255"/>
        <v/>
      </c>
      <c r="AQ401" s="119"/>
      <c r="AR401" s="120"/>
      <c r="AS401" s="118"/>
      <c r="AT401" s="118" t="str">
        <f t="shared" si="1256"/>
        <v/>
      </c>
      <c r="AU401" s="118"/>
      <c r="AV401" s="118" t="str">
        <f t="shared" si="1257"/>
        <v/>
      </c>
      <c r="AW401" s="118"/>
      <c r="AX401" s="118" t="str">
        <f t="shared" si="1258"/>
        <v/>
      </c>
      <c r="AY401" s="119"/>
      <c r="AZ401" s="120"/>
      <c r="BA401" s="118"/>
      <c r="BB401" s="118" t="str">
        <f t="shared" si="1259"/>
        <v/>
      </c>
      <c r="BC401" s="118"/>
      <c r="BD401" s="118" t="str">
        <f t="shared" si="1260"/>
        <v/>
      </c>
      <c r="BE401" s="118"/>
      <c r="BF401" s="118" t="str">
        <f t="shared" si="1261"/>
        <v/>
      </c>
      <c r="BG401" s="119"/>
      <c r="BH401" s="120"/>
      <c r="BI401" s="116"/>
      <c r="BJ401" s="118">
        <f t="shared" si="1262"/>
        <v>1</v>
      </c>
      <c r="BK401" s="118"/>
      <c r="BL401" s="118">
        <f t="shared" si="1263"/>
        <v>0</v>
      </c>
      <c r="BM401" s="118"/>
      <c r="BN401" s="118">
        <f t="shared" si="1264"/>
        <v>1</v>
      </c>
      <c r="BO401" s="119"/>
      <c r="BP401" s="120"/>
      <c r="BQ401" s="116"/>
      <c r="BR401" s="118" t="str">
        <f t="shared" si="1229"/>
        <v/>
      </c>
      <c r="BS401" s="118"/>
      <c r="BT401" s="118" t="str">
        <f t="shared" si="1230"/>
        <v/>
      </c>
      <c r="BU401" s="118"/>
      <c r="BV401" s="118" t="str">
        <f t="shared" si="1231"/>
        <v/>
      </c>
      <c r="BW401" s="119"/>
      <c r="BX401" s="120"/>
      <c r="BY401" s="121"/>
      <c r="BZ401" s="118" t="str">
        <f t="shared" si="1232"/>
        <v/>
      </c>
      <c r="CA401" s="118"/>
      <c r="CB401" s="118" t="str">
        <f t="shared" si="1233"/>
        <v/>
      </c>
      <c r="CC401" s="118"/>
      <c r="CD401" s="118" t="str">
        <f t="shared" si="1234"/>
        <v/>
      </c>
      <c r="CE401" s="119"/>
      <c r="CH401" s="118" t="str">
        <f t="shared" si="1235"/>
        <v/>
      </c>
      <c r="CI401" s="118"/>
      <c r="CJ401" s="118" t="str">
        <f t="shared" si="1236"/>
        <v/>
      </c>
      <c r="CK401" s="118"/>
      <c r="CL401" s="118" t="str">
        <f t="shared" si="1237"/>
        <v/>
      </c>
      <c r="CM401" s="119"/>
      <c r="DQ401" s="134">
        <f>IF(I401&lt;&gt;"",MAX(J$1:J400)+1,"")</f>
        <v>346</v>
      </c>
    </row>
    <row r="402" spans="1:121" s="113" customFormat="1" ht="57.75" customHeight="1" x14ac:dyDescent="0.25">
      <c r="A402" s="312"/>
      <c r="B402" s="340" t="s">
        <v>72</v>
      </c>
      <c r="C402" s="352" t="str">
        <f t="shared" si="1244"/>
        <v>15 - LE SUIVI DE LA QUALITE ET LA FIDELISATION DU CLIENT</v>
      </c>
      <c r="D402" s="351" t="s">
        <v>403</v>
      </c>
      <c r="E402" s="340"/>
      <c r="F402" s="313">
        <f>VLOOKUP(H402,Feuil1!A$1:B$5,2,0)</f>
        <v>0.2</v>
      </c>
      <c r="G402" s="322">
        <f t="shared" si="1206"/>
        <v>5</v>
      </c>
      <c r="H402" s="318" t="s">
        <v>157</v>
      </c>
      <c r="I402" s="333">
        <v>91</v>
      </c>
      <c r="J402" s="663">
        <f>IF(I402&lt;&gt;"",MAX(J$1:J401)+1,"")</f>
        <v>347</v>
      </c>
      <c r="K402" s="185" t="s">
        <v>408</v>
      </c>
      <c r="L402" s="190">
        <v>1</v>
      </c>
      <c r="M402" s="214" t="s">
        <v>0</v>
      </c>
      <c r="N402" s="670"/>
      <c r="O402" s="200" t="str">
        <f t="shared" si="1200"/>
        <v/>
      </c>
      <c r="P402" s="185" t="s">
        <v>811</v>
      </c>
      <c r="Q402" s="448" t="s">
        <v>76</v>
      </c>
      <c r="R402" s="115"/>
      <c r="S402" s="145"/>
      <c r="T402" s="116">
        <f t="shared" si="1245"/>
        <v>1</v>
      </c>
      <c r="U402" s="116">
        <f t="shared" si="1246"/>
        <v>1</v>
      </c>
      <c r="V402" s="116">
        <f t="shared" si="1247"/>
        <v>1</v>
      </c>
      <c r="W402" s="116"/>
      <c r="X402" s="116">
        <f t="shared" si="1248"/>
        <v>0</v>
      </c>
      <c r="Y402" s="116"/>
      <c r="Z402" s="116">
        <f t="shared" si="1249"/>
        <v>1</v>
      </c>
      <c r="AA402" s="116"/>
      <c r="AB402" s="117"/>
      <c r="AC402" s="117"/>
      <c r="AD402" s="118" t="str">
        <f t="shared" si="1250"/>
        <v/>
      </c>
      <c r="AE402" s="118"/>
      <c r="AF402" s="118" t="str">
        <f t="shared" si="1251"/>
        <v/>
      </c>
      <c r="AG402" s="118"/>
      <c r="AH402" s="118" t="str">
        <f t="shared" si="1252"/>
        <v/>
      </c>
      <c r="AI402" s="119"/>
      <c r="AJ402" s="120"/>
      <c r="AK402" s="118"/>
      <c r="AL402" s="118" t="str">
        <f t="shared" si="1253"/>
        <v/>
      </c>
      <c r="AM402" s="118"/>
      <c r="AN402" s="118" t="str">
        <f t="shared" si="1254"/>
        <v/>
      </c>
      <c r="AO402" s="118"/>
      <c r="AP402" s="118" t="str">
        <f t="shared" si="1255"/>
        <v/>
      </c>
      <c r="AQ402" s="119"/>
      <c r="AR402" s="120"/>
      <c r="AS402" s="118"/>
      <c r="AT402" s="118" t="str">
        <f t="shared" si="1256"/>
        <v/>
      </c>
      <c r="AU402" s="118"/>
      <c r="AV402" s="118" t="str">
        <f t="shared" si="1257"/>
        <v/>
      </c>
      <c r="AW402" s="118"/>
      <c r="AX402" s="118" t="str">
        <f t="shared" si="1258"/>
        <v/>
      </c>
      <c r="AY402" s="119"/>
      <c r="AZ402" s="120"/>
      <c r="BA402" s="118"/>
      <c r="BB402" s="118" t="str">
        <f t="shared" si="1259"/>
        <v/>
      </c>
      <c r="BC402" s="118"/>
      <c r="BD402" s="118" t="str">
        <f t="shared" si="1260"/>
        <v/>
      </c>
      <c r="BE402" s="118"/>
      <c r="BF402" s="118" t="str">
        <f t="shared" si="1261"/>
        <v/>
      </c>
      <c r="BG402" s="119"/>
      <c r="BH402" s="120"/>
      <c r="BI402" s="116"/>
      <c r="BJ402" s="118">
        <f t="shared" si="1262"/>
        <v>1</v>
      </c>
      <c r="BK402" s="118"/>
      <c r="BL402" s="118">
        <f t="shared" si="1263"/>
        <v>0</v>
      </c>
      <c r="BM402" s="118"/>
      <c r="BN402" s="118">
        <f t="shared" si="1264"/>
        <v>1</v>
      </c>
      <c r="BO402" s="119"/>
      <c r="BP402" s="120"/>
      <c r="BQ402" s="116"/>
      <c r="BR402" s="118" t="str">
        <f t="shared" si="1229"/>
        <v/>
      </c>
      <c r="BS402" s="118"/>
      <c r="BT402" s="118" t="str">
        <f t="shared" si="1230"/>
        <v/>
      </c>
      <c r="BU402" s="118"/>
      <c r="BV402" s="118" t="str">
        <f t="shared" si="1231"/>
        <v/>
      </c>
      <c r="BW402" s="119"/>
      <c r="BX402" s="120"/>
      <c r="BY402" s="121"/>
      <c r="BZ402" s="118" t="str">
        <f t="shared" si="1232"/>
        <v/>
      </c>
      <c r="CA402" s="118"/>
      <c r="CB402" s="118" t="str">
        <f t="shared" si="1233"/>
        <v/>
      </c>
      <c r="CC402" s="118"/>
      <c r="CD402" s="118" t="str">
        <f t="shared" si="1234"/>
        <v/>
      </c>
      <c r="CE402" s="119"/>
      <c r="CH402" s="118" t="str">
        <f t="shared" si="1235"/>
        <v/>
      </c>
      <c r="CI402" s="118"/>
      <c r="CJ402" s="118" t="str">
        <f t="shared" si="1236"/>
        <v/>
      </c>
      <c r="CK402" s="118"/>
      <c r="CL402" s="118" t="str">
        <f t="shared" si="1237"/>
        <v/>
      </c>
      <c r="CM402" s="119"/>
      <c r="DQ402" s="134">
        <f>IF(I402&lt;&gt;"",MAX(J$1:J401)+1,"")</f>
        <v>347</v>
      </c>
    </row>
    <row r="403" spans="1:121" s="132" customFormat="1" ht="29.25" customHeight="1" x14ac:dyDescent="0.25">
      <c r="A403" s="312"/>
      <c r="B403" s="313"/>
      <c r="C403" s="313"/>
      <c r="D403" s="313"/>
      <c r="E403" s="313"/>
      <c r="F403" s="313"/>
      <c r="G403" s="322"/>
      <c r="H403" s="322"/>
      <c r="I403" s="350"/>
      <c r="J403" s="663" t="str">
        <f>IF(I403&lt;&gt;"",MAX(J$1:J402)+1,"")</f>
        <v/>
      </c>
      <c r="K403" s="109" t="s">
        <v>409</v>
      </c>
      <c r="L403" s="150"/>
      <c r="M403" s="215"/>
      <c r="N403" s="641"/>
      <c r="O403" s="201" t="str">
        <f t="shared" si="1200"/>
        <v/>
      </c>
      <c r="P403" s="124"/>
      <c r="Q403" s="449"/>
      <c r="R403" s="115"/>
      <c r="S403" s="124"/>
      <c r="T403" s="273"/>
      <c r="U403" s="126"/>
      <c r="V403" s="126"/>
      <c r="W403" s="126"/>
      <c r="X403" s="126"/>
      <c r="Y403" s="126"/>
      <c r="Z403" s="126"/>
      <c r="AA403" s="97"/>
      <c r="AB403" s="149"/>
      <c r="AC403" s="141"/>
      <c r="AD403" s="128" t="str">
        <f t="shared" si="1250"/>
        <v/>
      </c>
      <c r="AE403" s="128"/>
      <c r="AF403" s="128" t="str">
        <f t="shared" si="1251"/>
        <v/>
      </c>
      <c r="AG403" s="128"/>
      <c r="AH403" s="128" t="str">
        <f t="shared" si="1252"/>
        <v/>
      </c>
      <c r="AI403" s="129"/>
      <c r="AJ403" s="130"/>
      <c r="AK403" s="128"/>
      <c r="AL403" s="128" t="str">
        <f t="shared" si="1253"/>
        <v/>
      </c>
      <c r="AM403" s="128"/>
      <c r="AN403" s="128" t="str">
        <f t="shared" si="1254"/>
        <v/>
      </c>
      <c r="AO403" s="128"/>
      <c r="AP403" s="128" t="str">
        <f t="shared" si="1255"/>
        <v/>
      </c>
      <c r="AQ403" s="129"/>
      <c r="AR403" s="130"/>
      <c r="AS403" s="128"/>
      <c r="AT403" s="128" t="str">
        <f t="shared" si="1256"/>
        <v/>
      </c>
      <c r="AU403" s="128"/>
      <c r="AV403" s="128" t="str">
        <f t="shared" si="1257"/>
        <v/>
      </c>
      <c r="AW403" s="128"/>
      <c r="AX403" s="128" t="str">
        <f t="shared" si="1258"/>
        <v/>
      </c>
      <c r="AY403" s="129"/>
      <c r="AZ403" s="130"/>
      <c r="BA403" s="128"/>
      <c r="BB403" s="128" t="str">
        <f t="shared" si="1259"/>
        <v/>
      </c>
      <c r="BC403" s="128"/>
      <c r="BD403" s="128" t="str">
        <f t="shared" si="1260"/>
        <v/>
      </c>
      <c r="BE403" s="128"/>
      <c r="BF403" s="128" t="str">
        <f t="shared" si="1261"/>
        <v/>
      </c>
      <c r="BG403" s="129"/>
      <c r="BH403" s="130"/>
      <c r="BI403" s="126"/>
      <c r="BJ403" s="128" t="str">
        <f t="shared" si="1262"/>
        <v/>
      </c>
      <c r="BK403" s="128"/>
      <c r="BL403" s="128" t="str">
        <f t="shared" si="1263"/>
        <v/>
      </c>
      <c r="BM403" s="128"/>
      <c r="BN403" s="128" t="str">
        <f t="shared" si="1264"/>
        <v/>
      </c>
      <c r="BO403" s="129"/>
      <c r="BP403" s="130"/>
      <c r="BQ403" s="126"/>
      <c r="BR403" s="128" t="str">
        <f t="shared" si="1229"/>
        <v/>
      </c>
      <c r="BS403" s="128"/>
      <c r="BT403" s="128" t="str">
        <f t="shared" si="1230"/>
        <v/>
      </c>
      <c r="BU403" s="128"/>
      <c r="BV403" s="128" t="str">
        <f t="shared" si="1231"/>
        <v/>
      </c>
      <c r="BW403" s="129"/>
      <c r="BX403" s="130"/>
      <c r="BY403" s="131"/>
      <c r="BZ403" s="128" t="str">
        <f t="shared" si="1232"/>
        <v/>
      </c>
      <c r="CA403" s="128"/>
      <c r="CB403" s="128" t="str">
        <f t="shared" si="1233"/>
        <v/>
      </c>
      <c r="CC403" s="128"/>
      <c r="CD403" s="128" t="str">
        <f t="shared" si="1234"/>
        <v/>
      </c>
      <c r="CE403" s="129"/>
      <c r="CH403" s="128" t="str">
        <f t="shared" si="1235"/>
        <v/>
      </c>
      <c r="CI403" s="128"/>
      <c r="CJ403" s="128" t="str">
        <f t="shared" si="1236"/>
        <v/>
      </c>
      <c r="CK403" s="128"/>
      <c r="CL403" s="128" t="str">
        <f t="shared" si="1237"/>
        <v/>
      </c>
      <c r="CM403" s="129"/>
      <c r="DQ403" s="125" t="str">
        <f>IF(I403&lt;&gt;"",MAX(J$1:J402)+1,"")</f>
        <v/>
      </c>
    </row>
    <row r="404" spans="1:121" s="113" customFormat="1" ht="67.5" customHeight="1" x14ac:dyDescent="0.25">
      <c r="A404" s="312"/>
      <c r="B404" s="313" t="s">
        <v>72</v>
      </c>
      <c r="C404" s="352" t="str">
        <f t="shared" si="1244"/>
        <v>15 - LE SUIVI DE LA QUALITE ET LA FIDELISATION DU CLIENT</v>
      </c>
      <c r="D404" s="321" t="s">
        <v>409</v>
      </c>
      <c r="E404" s="313"/>
      <c r="F404" s="313">
        <f>VLOOKUP(H404,Feuil1!A$1:B$5,2,0)</f>
        <v>0.2</v>
      </c>
      <c r="G404" s="322">
        <f t="shared" si="1206"/>
        <v>5</v>
      </c>
      <c r="H404" s="318" t="s">
        <v>157</v>
      </c>
      <c r="I404" s="333">
        <v>25</v>
      </c>
      <c r="J404" s="663">
        <f>IF(I404&lt;&gt;"",MAX(J$1:J403)+1,"")</f>
        <v>348</v>
      </c>
      <c r="K404" s="457" t="s">
        <v>410</v>
      </c>
      <c r="L404" s="554">
        <v>3</v>
      </c>
      <c r="M404" s="403" t="s">
        <v>0</v>
      </c>
      <c r="N404" s="458"/>
      <c r="O404" s="459" t="str">
        <f t="shared" si="1200"/>
        <v>oui</v>
      </c>
      <c r="P404" s="401" t="s">
        <v>536</v>
      </c>
      <c r="Q404" s="460" t="s">
        <v>763</v>
      </c>
      <c r="R404" s="115"/>
      <c r="S404" s="145"/>
      <c r="T404" s="116">
        <f t="shared" ref="T404:T410" si="1265">L404</f>
        <v>3</v>
      </c>
      <c r="U404" s="116">
        <f t="shared" ref="U404:U410" si="1266">IF(M404="OUI",1,IF(M404="NON",0,IF(M404="Non Mesuré","",0)))</f>
        <v>1</v>
      </c>
      <c r="V404" s="116">
        <f t="shared" ref="V404:V410" si="1267">IF(M404&lt;&gt;"Non Mesuré",T404*U404,"")</f>
        <v>3</v>
      </c>
      <c r="W404" s="116"/>
      <c r="X404" s="116">
        <f t="shared" ref="X404:X410" si="1268">IF(M404="Non Mesuré",T404,0)</f>
        <v>0</v>
      </c>
      <c r="Y404" s="116"/>
      <c r="Z404" s="116">
        <f t="shared" ref="Z404:Z410" si="1269">T404-X404</f>
        <v>3</v>
      </c>
      <c r="AA404" s="116"/>
      <c r="AB404" s="117"/>
      <c r="AC404" s="117"/>
      <c r="AD404" s="118" t="str">
        <f t="shared" si="1250"/>
        <v/>
      </c>
      <c r="AE404" s="118"/>
      <c r="AF404" s="118" t="str">
        <f t="shared" si="1251"/>
        <v/>
      </c>
      <c r="AG404" s="118"/>
      <c r="AH404" s="118" t="str">
        <f t="shared" si="1252"/>
        <v/>
      </c>
      <c r="AI404" s="119"/>
      <c r="AJ404" s="120"/>
      <c r="AK404" s="118"/>
      <c r="AL404" s="118" t="str">
        <f t="shared" si="1253"/>
        <v/>
      </c>
      <c r="AM404" s="118"/>
      <c r="AN404" s="118" t="str">
        <f t="shared" si="1254"/>
        <v/>
      </c>
      <c r="AO404" s="118"/>
      <c r="AP404" s="118" t="str">
        <f t="shared" si="1255"/>
        <v/>
      </c>
      <c r="AQ404" s="119"/>
      <c r="AR404" s="120"/>
      <c r="AS404" s="118"/>
      <c r="AT404" s="118" t="str">
        <f t="shared" si="1256"/>
        <v/>
      </c>
      <c r="AU404" s="118"/>
      <c r="AV404" s="118" t="str">
        <f t="shared" si="1257"/>
        <v/>
      </c>
      <c r="AW404" s="118"/>
      <c r="AX404" s="118" t="str">
        <f t="shared" si="1258"/>
        <v/>
      </c>
      <c r="AY404" s="119"/>
      <c r="AZ404" s="120"/>
      <c r="BA404" s="118"/>
      <c r="BB404" s="118" t="str">
        <f t="shared" si="1259"/>
        <v/>
      </c>
      <c r="BC404" s="118"/>
      <c r="BD404" s="118" t="str">
        <f t="shared" si="1260"/>
        <v/>
      </c>
      <c r="BE404" s="118"/>
      <c r="BF404" s="118" t="str">
        <f t="shared" si="1261"/>
        <v/>
      </c>
      <c r="BG404" s="119"/>
      <c r="BH404" s="120"/>
      <c r="BI404" s="116"/>
      <c r="BJ404" s="118">
        <f t="shared" si="1262"/>
        <v>3</v>
      </c>
      <c r="BK404" s="118"/>
      <c r="BL404" s="118">
        <f t="shared" si="1263"/>
        <v>0</v>
      </c>
      <c r="BM404" s="118"/>
      <c r="BN404" s="118">
        <f t="shared" si="1264"/>
        <v>3</v>
      </c>
      <c r="BO404" s="119"/>
      <c r="BP404" s="120"/>
      <c r="BQ404" s="116"/>
      <c r="BR404" s="118" t="str">
        <f t="shared" si="1229"/>
        <v/>
      </c>
      <c r="BS404" s="118"/>
      <c r="BT404" s="118" t="str">
        <f t="shared" si="1230"/>
        <v/>
      </c>
      <c r="BU404" s="118"/>
      <c r="BV404" s="118" t="str">
        <f t="shared" si="1231"/>
        <v/>
      </c>
      <c r="BW404" s="119"/>
      <c r="BX404" s="120"/>
      <c r="BY404" s="121"/>
      <c r="BZ404" s="118" t="str">
        <f t="shared" si="1232"/>
        <v/>
      </c>
      <c r="CA404" s="118"/>
      <c r="CB404" s="118" t="str">
        <f t="shared" si="1233"/>
        <v/>
      </c>
      <c r="CC404" s="118"/>
      <c r="CD404" s="118" t="str">
        <f t="shared" si="1234"/>
        <v/>
      </c>
      <c r="CE404" s="119"/>
      <c r="CH404" s="118" t="str">
        <f t="shared" si="1235"/>
        <v/>
      </c>
      <c r="CI404" s="118"/>
      <c r="CJ404" s="118" t="str">
        <f t="shared" si="1236"/>
        <v/>
      </c>
      <c r="CK404" s="118"/>
      <c r="CL404" s="118" t="str">
        <f t="shared" si="1237"/>
        <v/>
      </c>
      <c r="CM404" s="119"/>
      <c r="DQ404" s="134">
        <f>IF(I404&lt;&gt;"",MAX(J$1:J403)+1,"")</f>
        <v>348</v>
      </c>
    </row>
    <row r="405" spans="1:121" s="145" customFormat="1" ht="68.25" customHeight="1" x14ac:dyDescent="0.25">
      <c r="A405" s="312"/>
      <c r="B405" s="313" t="s">
        <v>84</v>
      </c>
      <c r="C405" s="352" t="str">
        <f t="shared" si="1244"/>
        <v>15 - LE SUIVI DE LA QUALITE ET LA FIDELISATION DU CLIENT</v>
      </c>
      <c r="D405" s="321" t="s">
        <v>409</v>
      </c>
      <c r="E405" s="313"/>
      <c r="F405" s="313">
        <f>VLOOKUP(H405,Feuil1!A$1:B$5,2,0)</f>
        <v>0.2</v>
      </c>
      <c r="G405" s="322">
        <f t="shared" si="1206"/>
        <v>5</v>
      </c>
      <c r="H405" s="318" t="s">
        <v>157</v>
      </c>
      <c r="I405" s="324">
        <v>92</v>
      </c>
      <c r="J405" s="663">
        <f>IF(I405&lt;&gt;"",MAX(J$1:J404)+1,"")</f>
        <v>349</v>
      </c>
      <c r="K405" s="558" t="s">
        <v>411</v>
      </c>
      <c r="L405" s="555">
        <v>3</v>
      </c>
      <c r="M405" s="213" t="s">
        <v>0</v>
      </c>
      <c r="N405" s="461"/>
      <c r="O405" s="462" t="str">
        <f t="shared" si="1200"/>
        <v/>
      </c>
      <c r="P405" s="183" t="s">
        <v>412</v>
      </c>
      <c r="Q405" s="463" t="s">
        <v>763</v>
      </c>
      <c r="R405" s="115" t="s">
        <v>78</v>
      </c>
      <c r="T405" s="116">
        <f t="shared" si="1265"/>
        <v>3</v>
      </c>
      <c r="U405" s="116">
        <f t="shared" si="1266"/>
        <v>1</v>
      </c>
      <c r="V405" s="116">
        <f t="shared" si="1267"/>
        <v>3</v>
      </c>
      <c r="W405" s="116"/>
      <c r="X405" s="116">
        <f t="shared" si="1268"/>
        <v>0</v>
      </c>
      <c r="Y405" s="116"/>
      <c r="Z405" s="116">
        <f t="shared" si="1269"/>
        <v>3</v>
      </c>
      <c r="AA405" s="116"/>
      <c r="AB405" s="117"/>
      <c r="AC405" s="117"/>
      <c r="AD405" s="118" t="str">
        <f t="shared" si="1250"/>
        <v/>
      </c>
      <c r="AE405" s="118"/>
      <c r="AF405" s="118" t="str">
        <f t="shared" si="1251"/>
        <v/>
      </c>
      <c r="AG405" s="118"/>
      <c r="AH405" s="118" t="str">
        <f t="shared" si="1252"/>
        <v/>
      </c>
      <c r="AI405" s="119"/>
      <c r="AJ405" s="120"/>
      <c r="AK405" s="118"/>
      <c r="AL405" s="118" t="str">
        <f t="shared" si="1253"/>
        <v/>
      </c>
      <c r="AM405" s="118"/>
      <c r="AN405" s="118" t="str">
        <f t="shared" si="1254"/>
        <v/>
      </c>
      <c r="AO405" s="118"/>
      <c r="AP405" s="118" t="str">
        <f t="shared" si="1255"/>
        <v/>
      </c>
      <c r="AQ405" s="119"/>
      <c r="AR405" s="120"/>
      <c r="AS405" s="118"/>
      <c r="AT405" s="118" t="str">
        <f t="shared" si="1256"/>
        <v/>
      </c>
      <c r="AU405" s="118"/>
      <c r="AV405" s="118" t="str">
        <f t="shared" si="1257"/>
        <v/>
      </c>
      <c r="AW405" s="118"/>
      <c r="AX405" s="118" t="str">
        <f t="shared" si="1258"/>
        <v/>
      </c>
      <c r="AY405" s="119"/>
      <c r="AZ405" s="120"/>
      <c r="BA405" s="118"/>
      <c r="BB405" s="118" t="str">
        <f t="shared" si="1259"/>
        <v/>
      </c>
      <c r="BC405" s="118"/>
      <c r="BD405" s="118" t="str">
        <f t="shared" si="1260"/>
        <v/>
      </c>
      <c r="BE405" s="118"/>
      <c r="BF405" s="118" t="str">
        <f t="shared" si="1261"/>
        <v/>
      </c>
      <c r="BG405" s="119"/>
      <c r="BH405" s="120"/>
      <c r="BI405" s="116"/>
      <c r="BJ405" s="118">
        <f t="shared" si="1262"/>
        <v>3</v>
      </c>
      <c r="BK405" s="118"/>
      <c r="BL405" s="118">
        <f t="shared" si="1263"/>
        <v>0</v>
      </c>
      <c r="BM405" s="118"/>
      <c r="BN405" s="118">
        <f t="shared" si="1264"/>
        <v>3</v>
      </c>
      <c r="BO405" s="119"/>
      <c r="BP405" s="120"/>
      <c r="BQ405" s="116"/>
      <c r="BR405" s="118" t="str">
        <f t="shared" si="1229"/>
        <v/>
      </c>
      <c r="BS405" s="118"/>
      <c r="BT405" s="118" t="str">
        <f t="shared" si="1230"/>
        <v/>
      </c>
      <c r="BU405" s="118"/>
      <c r="BV405" s="118" t="str">
        <f t="shared" si="1231"/>
        <v/>
      </c>
      <c r="BW405" s="119"/>
      <c r="BX405" s="120"/>
      <c r="BY405" s="121"/>
      <c r="BZ405" s="118" t="str">
        <f t="shared" si="1232"/>
        <v/>
      </c>
      <c r="CA405" s="118"/>
      <c r="CB405" s="118" t="str">
        <f t="shared" si="1233"/>
        <v/>
      </c>
      <c r="CC405" s="118"/>
      <c r="CD405" s="118" t="str">
        <f t="shared" si="1234"/>
        <v/>
      </c>
      <c r="CE405" s="119"/>
      <c r="CF405" s="113"/>
      <c r="CG405" s="113"/>
      <c r="CH405" s="118" t="str">
        <f t="shared" si="1235"/>
        <v/>
      </c>
      <c r="CI405" s="118"/>
      <c r="CJ405" s="118" t="str">
        <f t="shared" si="1236"/>
        <v/>
      </c>
      <c r="CK405" s="118"/>
      <c r="CL405" s="118" t="str">
        <f t="shared" si="1237"/>
        <v/>
      </c>
      <c r="CM405" s="119"/>
      <c r="CN405" s="113"/>
      <c r="CO405" s="113"/>
      <c r="CP405" s="113"/>
      <c r="DQ405" s="134">
        <f>IF(I405&lt;&gt;"",MAX(J$1:J404)+1,"")</f>
        <v>349</v>
      </c>
    </row>
    <row r="406" spans="1:121" s="113" customFormat="1" ht="29.25" customHeight="1" x14ac:dyDescent="0.25">
      <c r="A406" s="312"/>
      <c r="B406" s="313" t="s">
        <v>84</v>
      </c>
      <c r="C406" s="352" t="str">
        <f t="shared" si="1244"/>
        <v>15 - LE SUIVI DE LA QUALITE ET LA FIDELISATION DU CLIENT</v>
      </c>
      <c r="D406" s="321" t="s">
        <v>409</v>
      </c>
      <c r="E406" s="313"/>
      <c r="F406" s="313">
        <f>VLOOKUP(H406,Feuil1!A$1:B$5,2,0)</f>
        <v>0.2</v>
      </c>
      <c r="G406" s="322">
        <f t="shared" si="1206"/>
        <v>5</v>
      </c>
      <c r="H406" s="318" t="s">
        <v>157</v>
      </c>
      <c r="I406" s="333">
        <v>86</v>
      </c>
      <c r="J406" s="663">
        <f>IF(I406&lt;&gt;"",MAX(J$1:J405)+1,"")</f>
        <v>350</v>
      </c>
      <c r="K406" s="464" t="s">
        <v>413</v>
      </c>
      <c r="L406" s="556">
        <v>3</v>
      </c>
      <c r="M406" s="213" t="s">
        <v>0</v>
      </c>
      <c r="N406" s="461"/>
      <c r="O406" s="462" t="str">
        <f t="shared" si="1200"/>
        <v/>
      </c>
      <c r="P406" s="188" t="s">
        <v>414</v>
      </c>
      <c r="Q406" s="463" t="s">
        <v>763</v>
      </c>
      <c r="R406" s="115"/>
      <c r="S406" s="145"/>
      <c r="T406" s="116">
        <f t="shared" si="1265"/>
        <v>3</v>
      </c>
      <c r="U406" s="116">
        <f t="shared" si="1266"/>
        <v>1</v>
      </c>
      <c r="V406" s="116">
        <f t="shared" si="1267"/>
        <v>3</v>
      </c>
      <c r="W406" s="116"/>
      <c r="X406" s="116">
        <f t="shared" si="1268"/>
        <v>0</v>
      </c>
      <c r="Y406" s="116"/>
      <c r="Z406" s="116">
        <f t="shared" si="1269"/>
        <v>3</v>
      </c>
      <c r="AA406" s="116"/>
      <c r="AB406" s="117"/>
      <c r="AC406" s="117"/>
      <c r="AD406" s="118" t="str">
        <f t="shared" si="1250"/>
        <v/>
      </c>
      <c r="AE406" s="118"/>
      <c r="AF406" s="118" t="str">
        <f t="shared" si="1251"/>
        <v/>
      </c>
      <c r="AG406" s="118"/>
      <c r="AH406" s="118" t="str">
        <f t="shared" si="1252"/>
        <v/>
      </c>
      <c r="AI406" s="119"/>
      <c r="AJ406" s="120"/>
      <c r="AK406" s="118"/>
      <c r="AL406" s="118" t="str">
        <f t="shared" si="1253"/>
        <v/>
      </c>
      <c r="AM406" s="118"/>
      <c r="AN406" s="118" t="str">
        <f t="shared" si="1254"/>
        <v/>
      </c>
      <c r="AO406" s="118"/>
      <c r="AP406" s="118" t="str">
        <f t="shared" si="1255"/>
        <v/>
      </c>
      <c r="AQ406" s="119"/>
      <c r="AR406" s="120"/>
      <c r="AS406" s="118"/>
      <c r="AT406" s="118" t="str">
        <f t="shared" si="1256"/>
        <v/>
      </c>
      <c r="AU406" s="118"/>
      <c r="AV406" s="118" t="str">
        <f t="shared" si="1257"/>
        <v/>
      </c>
      <c r="AW406" s="118"/>
      <c r="AX406" s="118" t="str">
        <f t="shared" si="1258"/>
        <v/>
      </c>
      <c r="AY406" s="119"/>
      <c r="AZ406" s="120"/>
      <c r="BA406" s="118"/>
      <c r="BB406" s="118" t="str">
        <f t="shared" si="1259"/>
        <v/>
      </c>
      <c r="BC406" s="118"/>
      <c r="BD406" s="118" t="str">
        <f t="shared" si="1260"/>
        <v/>
      </c>
      <c r="BE406" s="118"/>
      <c r="BF406" s="118" t="str">
        <f t="shared" si="1261"/>
        <v/>
      </c>
      <c r="BG406" s="119"/>
      <c r="BH406" s="120"/>
      <c r="BI406" s="116"/>
      <c r="BJ406" s="118">
        <f t="shared" si="1262"/>
        <v>3</v>
      </c>
      <c r="BK406" s="118"/>
      <c r="BL406" s="118">
        <f t="shared" si="1263"/>
        <v>0</v>
      </c>
      <c r="BM406" s="118"/>
      <c r="BN406" s="118">
        <f t="shared" si="1264"/>
        <v>3</v>
      </c>
      <c r="BO406" s="119"/>
      <c r="BP406" s="120"/>
      <c r="BQ406" s="116"/>
      <c r="BR406" s="118" t="str">
        <f t="shared" si="1229"/>
        <v/>
      </c>
      <c r="BS406" s="118"/>
      <c r="BT406" s="118" t="str">
        <f t="shared" si="1230"/>
        <v/>
      </c>
      <c r="BU406" s="118"/>
      <c r="BV406" s="118" t="str">
        <f t="shared" si="1231"/>
        <v/>
      </c>
      <c r="BW406" s="119"/>
      <c r="BX406" s="120"/>
      <c r="BY406" s="121"/>
      <c r="BZ406" s="118" t="str">
        <f t="shared" si="1232"/>
        <v/>
      </c>
      <c r="CA406" s="118"/>
      <c r="CB406" s="118" t="str">
        <f t="shared" si="1233"/>
        <v/>
      </c>
      <c r="CC406" s="118"/>
      <c r="CD406" s="118" t="str">
        <f t="shared" si="1234"/>
        <v/>
      </c>
      <c r="CE406" s="119"/>
      <c r="CH406" s="118" t="str">
        <f t="shared" si="1235"/>
        <v/>
      </c>
      <c r="CI406" s="118"/>
      <c r="CJ406" s="118" t="str">
        <f t="shared" si="1236"/>
        <v/>
      </c>
      <c r="CK406" s="118"/>
      <c r="CL406" s="118" t="str">
        <f t="shared" si="1237"/>
        <v/>
      </c>
      <c r="CM406" s="119"/>
      <c r="DQ406" s="134">
        <f>IF(I406&lt;&gt;"",MAX(J$1:J405)+1,"")</f>
        <v>350</v>
      </c>
    </row>
    <row r="407" spans="1:121" s="113" customFormat="1" ht="38.25" customHeight="1" x14ac:dyDescent="0.25">
      <c r="A407" s="312"/>
      <c r="B407" s="313" t="s">
        <v>84</v>
      </c>
      <c r="C407" s="352" t="str">
        <f t="shared" si="1244"/>
        <v>15 - LE SUIVI DE LA QUALITE ET LA FIDELISATION DU CLIENT</v>
      </c>
      <c r="D407" s="321" t="s">
        <v>409</v>
      </c>
      <c r="E407" s="313"/>
      <c r="F407" s="313">
        <f>VLOOKUP(H407,Feuil1!A$1:B$5,2,0)</f>
        <v>0.2</v>
      </c>
      <c r="G407" s="322">
        <f t="shared" ref="G407" si="1270">IF(H407="Information et Communication",1,IF(H407="Savoir-faire Savoir-être",2,IF(H407="Confort et hygiène",3,IF(H407="Qualité de la prestation",5,IF(H407="Développement Durable",4)))))</f>
        <v>5</v>
      </c>
      <c r="H407" s="318" t="s">
        <v>157</v>
      </c>
      <c r="I407" s="333">
        <v>200</v>
      </c>
      <c r="J407" s="663">
        <f>IF(I407&lt;&gt;"",MAX(J$1:J406)+1,"")</f>
        <v>351</v>
      </c>
      <c r="K407" s="464" t="s">
        <v>630</v>
      </c>
      <c r="L407" s="556">
        <v>3</v>
      </c>
      <c r="M407" s="213" t="s">
        <v>0</v>
      </c>
      <c r="N407" s="461"/>
      <c r="O407" s="462"/>
      <c r="P407" s="188" t="s">
        <v>668</v>
      </c>
      <c r="Q407" s="463" t="s">
        <v>763</v>
      </c>
      <c r="R407" s="115"/>
      <c r="S407" s="145"/>
      <c r="T407" s="116">
        <f t="shared" si="1265"/>
        <v>3</v>
      </c>
      <c r="U407" s="116">
        <f t="shared" si="1266"/>
        <v>1</v>
      </c>
      <c r="V407" s="116">
        <f t="shared" si="1267"/>
        <v>3</v>
      </c>
      <c r="W407" s="116"/>
      <c r="X407" s="116">
        <f t="shared" si="1268"/>
        <v>0</v>
      </c>
      <c r="Y407" s="116"/>
      <c r="Z407" s="116">
        <f t="shared" si="1269"/>
        <v>3</v>
      </c>
      <c r="AA407" s="116"/>
      <c r="AB407" s="117"/>
      <c r="AC407" s="117"/>
      <c r="AD407" s="118" t="str">
        <f t="shared" si="1250"/>
        <v/>
      </c>
      <c r="AE407" s="118"/>
      <c r="AF407" s="118" t="str">
        <f t="shared" si="1251"/>
        <v/>
      </c>
      <c r="AG407" s="118"/>
      <c r="AH407" s="118" t="str">
        <f t="shared" si="1252"/>
        <v/>
      </c>
      <c r="AI407" s="119"/>
      <c r="AJ407" s="120"/>
      <c r="AK407" s="118"/>
      <c r="AL407" s="118" t="str">
        <f t="shared" si="1253"/>
        <v/>
      </c>
      <c r="AM407" s="118"/>
      <c r="AN407" s="118" t="str">
        <f t="shared" si="1254"/>
        <v/>
      </c>
      <c r="AO407" s="118"/>
      <c r="AP407" s="118" t="str">
        <f t="shared" si="1255"/>
        <v/>
      </c>
      <c r="AQ407" s="119"/>
      <c r="AR407" s="120"/>
      <c r="AS407" s="118"/>
      <c r="AT407" s="118" t="str">
        <f t="shared" si="1256"/>
        <v/>
      </c>
      <c r="AU407" s="118"/>
      <c r="AV407" s="118" t="str">
        <f t="shared" si="1257"/>
        <v/>
      </c>
      <c r="AW407" s="118"/>
      <c r="AX407" s="118" t="str">
        <f t="shared" si="1258"/>
        <v/>
      </c>
      <c r="AY407" s="119"/>
      <c r="AZ407" s="120"/>
      <c r="BA407" s="118"/>
      <c r="BB407" s="118" t="str">
        <f t="shared" si="1259"/>
        <v/>
      </c>
      <c r="BC407" s="118"/>
      <c r="BD407" s="118" t="str">
        <f t="shared" si="1260"/>
        <v/>
      </c>
      <c r="BE407" s="118"/>
      <c r="BF407" s="118" t="str">
        <f t="shared" si="1261"/>
        <v/>
      </c>
      <c r="BG407" s="119"/>
      <c r="BH407" s="120"/>
      <c r="BI407" s="116"/>
      <c r="BJ407" s="118">
        <f t="shared" si="1262"/>
        <v>3</v>
      </c>
      <c r="BK407" s="118"/>
      <c r="BL407" s="118">
        <f t="shared" si="1263"/>
        <v>0</v>
      </c>
      <c r="BM407" s="118"/>
      <c r="BN407" s="118">
        <f t="shared" si="1264"/>
        <v>3</v>
      </c>
      <c r="BO407" s="119"/>
      <c r="BP407" s="120"/>
      <c r="BQ407" s="116"/>
      <c r="BR407" s="118" t="str">
        <f t="shared" si="1229"/>
        <v/>
      </c>
      <c r="BS407" s="118"/>
      <c r="BT407" s="118" t="str">
        <f t="shared" si="1230"/>
        <v/>
      </c>
      <c r="BU407" s="118"/>
      <c r="BV407" s="118" t="str">
        <f t="shared" si="1231"/>
        <v/>
      </c>
      <c r="BW407" s="119"/>
      <c r="BX407" s="120"/>
      <c r="BY407" s="121"/>
      <c r="BZ407" s="118" t="str">
        <f t="shared" si="1232"/>
        <v/>
      </c>
      <c r="CA407" s="118"/>
      <c r="CB407" s="118" t="str">
        <f t="shared" si="1233"/>
        <v/>
      </c>
      <c r="CC407" s="118"/>
      <c r="CD407" s="118" t="str">
        <f t="shared" si="1234"/>
        <v/>
      </c>
      <c r="CE407" s="119"/>
      <c r="CH407" s="118" t="str">
        <f t="shared" si="1235"/>
        <v/>
      </c>
      <c r="CI407" s="118"/>
      <c r="CJ407" s="118" t="str">
        <f t="shared" si="1236"/>
        <v/>
      </c>
      <c r="CK407" s="118"/>
      <c r="CL407" s="118" t="str">
        <f t="shared" si="1237"/>
        <v/>
      </c>
      <c r="CM407" s="119"/>
      <c r="DQ407" s="134"/>
    </row>
    <row r="408" spans="1:121" s="113" customFormat="1" ht="62.25" customHeight="1" x14ac:dyDescent="0.25">
      <c r="A408" s="312"/>
      <c r="B408" s="340" t="s">
        <v>72</v>
      </c>
      <c r="C408" s="352" t="str">
        <f t="shared" si="1244"/>
        <v>15 - LE SUIVI DE LA QUALITE ET LA FIDELISATION DU CLIENT</v>
      </c>
      <c r="D408" s="321" t="s">
        <v>409</v>
      </c>
      <c r="E408" s="340"/>
      <c r="F408" s="313">
        <f>VLOOKUP(H408,Feuil1!A$1:B$5,2,0)</f>
        <v>0.2</v>
      </c>
      <c r="G408" s="322">
        <f t="shared" si="1206"/>
        <v>5</v>
      </c>
      <c r="H408" s="318" t="s">
        <v>157</v>
      </c>
      <c r="I408" s="333">
        <v>92</v>
      </c>
      <c r="J408" s="663">
        <f>IF(I408&lt;&gt;"",MAX(J$1:J407)+1,"")</f>
        <v>352</v>
      </c>
      <c r="K408" s="559" t="s">
        <v>415</v>
      </c>
      <c r="L408" s="555">
        <v>3</v>
      </c>
      <c r="M408" s="213" t="s">
        <v>0</v>
      </c>
      <c r="N408" s="461"/>
      <c r="O408" s="462" t="str">
        <f t="shared" si="1200"/>
        <v>oui</v>
      </c>
      <c r="P408" s="183" t="s">
        <v>416</v>
      </c>
      <c r="Q408" s="463" t="s">
        <v>76</v>
      </c>
      <c r="R408" s="115" t="s">
        <v>78</v>
      </c>
      <c r="S408" s="134"/>
      <c r="T408" s="116">
        <f t="shared" si="1265"/>
        <v>3</v>
      </c>
      <c r="U408" s="116">
        <f t="shared" si="1266"/>
        <v>1</v>
      </c>
      <c r="V408" s="116">
        <f t="shared" si="1267"/>
        <v>3</v>
      </c>
      <c r="W408" s="116"/>
      <c r="X408" s="116">
        <f t="shared" si="1268"/>
        <v>0</v>
      </c>
      <c r="Y408" s="116"/>
      <c r="Z408" s="116">
        <f t="shared" si="1269"/>
        <v>3</v>
      </c>
      <c r="AA408" s="116"/>
      <c r="AB408" s="117"/>
      <c r="AC408" s="117"/>
      <c r="AD408" s="118" t="str">
        <f t="shared" si="1250"/>
        <v/>
      </c>
      <c r="AE408" s="118"/>
      <c r="AF408" s="118" t="str">
        <f t="shared" si="1251"/>
        <v/>
      </c>
      <c r="AG408" s="118"/>
      <c r="AH408" s="118" t="str">
        <f t="shared" si="1252"/>
        <v/>
      </c>
      <c r="AI408" s="119"/>
      <c r="AJ408" s="120"/>
      <c r="AK408" s="118"/>
      <c r="AL408" s="118" t="str">
        <f t="shared" si="1253"/>
        <v/>
      </c>
      <c r="AM408" s="118"/>
      <c r="AN408" s="118" t="str">
        <f t="shared" si="1254"/>
        <v/>
      </c>
      <c r="AO408" s="118"/>
      <c r="AP408" s="118" t="str">
        <f t="shared" si="1255"/>
        <v/>
      </c>
      <c r="AQ408" s="119"/>
      <c r="AR408" s="120"/>
      <c r="AS408" s="118"/>
      <c r="AT408" s="118" t="str">
        <f t="shared" si="1256"/>
        <v/>
      </c>
      <c r="AU408" s="118"/>
      <c r="AV408" s="118" t="str">
        <f t="shared" si="1257"/>
        <v/>
      </c>
      <c r="AW408" s="118"/>
      <c r="AX408" s="118" t="str">
        <f t="shared" si="1258"/>
        <v/>
      </c>
      <c r="AY408" s="119"/>
      <c r="AZ408" s="120"/>
      <c r="BA408" s="118"/>
      <c r="BB408" s="118" t="str">
        <f t="shared" si="1259"/>
        <v/>
      </c>
      <c r="BC408" s="118"/>
      <c r="BD408" s="118" t="str">
        <f t="shared" si="1260"/>
        <v/>
      </c>
      <c r="BE408" s="118"/>
      <c r="BF408" s="118" t="str">
        <f t="shared" si="1261"/>
        <v/>
      </c>
      <c r="BG408" s="119"/>
      <c r="BH408" s="120"/>
      <c r="BI408" s="116"/>
      <c r="BJ408" s="118">
        <f t="shared" si="1262"/>
        <v>3</v>
      </c>
      <c r="BK408" s="118"/>
      <c r="BL408" s="118">
        <f t="shared" si="1263"/>
        <v>0</v>
      </c>
      <c r="BM408" s="118"/>
      <c r="BN408" s="118">
        <f t="shared" si="1264"/>
        <v>3</v>
      </c>
      <c r="BO408" s="119"/>
      <c r="BP408" s="120"/>
      <c r="BQ408" s="116"/>
      <c r="BR408" s="118" t="str">
        <f t="shared" si="1229"/>
        <v/>
      </c>
      <c r="BS408" s="118"/>
      <c r="BT408" s="118" t="str">
        <f t="shared" si="1230"/>
        <v/>
      </c>
      <c r="BU408" s="118"/>
      <c r="BV408" s="118" t="str">
        <f t="shared" si="1231"/>
        <v/>
      </c>
      <c r="BW408" s="119"/>
      <c r="BX408" s="120"/>
      <c r="BY408" s="121"/>
      <c r="BZ408" s="118" t="str">
        <f t="shared" si="1232"/>
        <v/>
      </c>
      <c r="CA408" s="118"/>
      <c r="CB408" s="118" t="str">
        <f t="shared" si="1233"/>
        <v/>
      </c>
      <c r="CC408" s="118"/>
      <c r="CD408" s="118" t="str">
        <f t="shared" si="1234"/>
        <v/>
      </c>
      <c r="CE408" s="119"/>
      <c r="CH408" s="118" t="str">
        <f t="shared" si="1235"/>
        <v/>
      </c>
      <c r="CI408" s="118"/>
      <c r="CJ408" s="118" t="str">
        <f t="shared" si="1236"/>
        <v/>
      </c>
      <c r="CK408" s="118"/>
      <c r="CL408" s="118" t="str">
        <f t="shared" si="1237"/>
        <v/>
      </c>
      <c r="CM408" s="119"/>
      <c r="DQ408" s="163">
        <f>IF(I408&lt;&gt;"",MAX(J$1:J406)+1,"")</f>
        <v>351</v>
      </c>
    </row>
    <row r="409" spans="1:121" s="113" customFormat="1" ht="38.25" customHeight="1" x14ac:dyDescent="0.25">
      <c r="A409" s="312"/>
      <c r="B409" s="340" t="s">
        <v>72</v>
      </c>
      <c r="C409" s="352" t="str">
        <f t="shared" si="1244"/>
        <v>15 - LE SUIVI DE LA QUALITE ET LA FIDELISATION DU CLIENT</v>
      </c>
      <c r="D409" s="321" t="s">
        <v>409</v>
      </c>
      <c r="E409" s="340"/>
      <c r="F409" s="313">
        <f>VLOOKUP(H409,Feuil1!A$1:B$5,2,0)</f>
        <v>0.2</v>
      </c>
      <c r="G409" s="322">
        <f t="shared" si="1206"/>
        <v>5</v>
      </c>
      <c r="H409" s="318" t="s">
        <v>157</v>
      </c>
      <c r="I409" s="333">
        <v>92</v>
      </c>
      <c r="J409" s="663">
        <f>IF(I409&lt;&gt;"",MAX(J$1:J408)+1,"")</f>
        <v>353</v>
      </c>
      <c r="K409" s="465" t="s">
        <v>417</v>
      </c>
      <c r="L409" s="555">
        <v>1</v>
      </c>
      <c r="M409" s="213" t="s">
        <v>0</v>
      </c>
      <c r="N409" s="466"/>
      <c r="O409" s="462" t="str">
        <f t="shared" si="1200"/>
        <v/>
      </c>
      <c r="P409" s="188" t="s">
        <v>418</v>
      </c>
      <c r="Q409" s="463" t="s">
        <v>76</v>
      </c>
      <c r="R409" s="115"/>
      <c r="S409" s="134"/>
      <c r="T409" s="116">
        <f t="shared" si="1265"/>
        <v>1</v>
      </c>
      <c r="U409" s="116">
        <f t="shared" si="1266"/>
        <v>1</v>
      </c>
      <c r="V409" s="116">
        <f t="shared" si="1267"/>
        <v>1</v>
      </c>
      <c r="W409" s="116"/>
      <c r="X409" s="116">
        <f t="shared" si="1268"/>
        <v>0</v>
      </c>
      <c r="Y409" s="116"/>
      <c r="Z409" s="116">
        <f t="shared" si="1269"/>
        <v>1</v>
      </c>
      <c r="AA409" s="116"/>
      <c r="AB409" s="117"/>
      <c r="AC409" s="117"/>
      <c r="AD409" s="118" t="str">
        <f t="shared" si="1250"/>
        <v/>
      </c>
      <c r="AE409" s="118"/>
      <c r="AF409" s="118" t="str">
        <f t="shared" si="1251"/>
        <v/>
      </c>
      <c r="AG409" s="118"/>
      <c r="AH409" s="118" t="str">
        <f t="shared" si="1252"/>
        <v/>
      </c>
      <c r="AI409" s="119"/>
      <c r="AJ409" s="120"/>
      <c r="AK409" s="118"/>
      <c r="AL409" s="118" t="str">
        <f t="shared" si="1253"/>
        <v/>
      </c>
      <c r="AM409" s="118"/>
      <c r="AN409" s="118" t="str">
        <f t="shared" si="1254"/>
        <v/>
      </c>
      <c r="AO409" s="118"/>
      <c r="AP409" s="118" t="str">
        <f t="shared" si="1255"/>
        <v/>
      </c>
      <c r="AQ409" s="119"/>
      <c r="AR409" s="120"/>
      <c r="AS409" s="118"/>
      <c r="AT409" s="118" t="str">
        <f t="shared" si="1256"/>
        <v/>
      </c>
      <c r="AU409" s="118"/>
      <c r="AV409" s="118" t="str">
        <f t="shared" si="1257"/>
        <v/>
      </c>
      <c r="AW409" s="118"/>
      <c r="AX409" s="118" t="str">
        <f t="shared" si="1258"/>
        <v/>
      </c>
      <c r="AY409" s="119"/>
      <c r="AZ409" s="120"/>
      <c r="BA409" s="118"/>
      <c r="BB409" s="118" t="str">
        <f t="shared" si="1259"/>
        <v/>
      </c>
      <c r="BC409" s="118"/>
      <c r="BD409" s="118" t="str">
        <f t="shared" si="1260"/>
        <v/>
      </c>
      <c r="BE409" s="118"/>
      <c r="BF409" s="118" t="str">
        <f t="shared" si="1261"/>
        <v/>
      </c>
      <c r="BG409" s="119"/>
      <c r="BH409" s="120"/>
      <c r="BI409" s="116"/>
      <c r="BJ409" s="118">
        <f t="shared" si="1262"/>
        <v>1</v>
      </c>
      <c r="BK409" s="118"/>
      <c r="BL409" s="118">
        <f t="shared" si="1263"/>
        <v>0</v>
      </c>
      <c r="BM409" s="118"/>
      <c r="BN409" s="118">
        <f t="shared" si="1264"/>
        <v>1</v>
      </c>
      <c r="BO409" s="119"/>
      <c r="BP409" s="120"/>
      <c r="BQ409" s="116"/>
      <c r="BR409" s="118" t="str">
        <f t="shared" si="1229"/>
        <v/>
      </c>
      <c r="BS409" s="118"/>
      <c r="BT409" s="118" t="str">
        <f t="shared" si="1230"/>
        <v/>
      </c>
      <c r="BU409" s="118"/>
      <c r="BV409" s="118" t="str">
        <f t="shared" si="1231"/>
        <v/>
      </c>
      <c r="BW409" s="119"/>
      <c r="BX409" s="120"/>
      <c r="BY409" s="121"/>
      <c r="BZ409" s="118" t="str">
        <f t="shared" si="1232"/>
        <v/>
      </c>
      <c r="CA409" s="118"/>
      <c r="CB409" s="118" t="str">
        <f t="shared" si="1233"/>
        <v/>
      </c>
      <c r="CC409" s="118"/>
      <c r="CD409" s="118" t="str">
        <f t="shared" si="1234"/>
        <v/>
      </c>
      <c r="CE409" s="119"/>
      <c r="CH409" s="118" t="str">
        <f t="shared" si="1235"/>
        <v/>
      </c>
      <c r="CI409" s="118"/>
      <c r="CJ409" s="118" t="str">
        <f t="shared" si="1236"/>
        <v/>
      </c>
      <c r="CK409" s="118"/>
      <c r="CL409" s="118" t="str">
        <f t="shared" si="1237"/>
        <v/>
      </c>
      <c r="CM409" s="119"/>
      <c r="DQ409" s="163">
        <f>IF(I409&lt;&gt;"",MAX(J$1:J408)+1,"")</f>
        <v>353</v>
      </c>
    </row>
    <row r="410" spans="1:121" s="113" customFormat="1" ht="33.75" customHeight="1" x14ac:dyDescent="0.25">
      <c r="A410" s="312"/>
      <c r="B410" s="340" t="s">
        <v>84</v>
      </c>
      <c r="C410" s="352" t="str">
        <f t="shared" si="1244"/>
        <v>15 - LE SUIVI DE LA QUALITE ET LA FIDELISATION DU CLIENT</v>
      </c>
      <c r="D410" s="321" t="s">
        <v>409</v>
      </c>
      <c r="E410" s="340"/>
      <c r="F410" s="313">
        <f>VLOOKUP(H410,Feuil1!A$1:B$5,2,0)</f>
        <v>0.2</v>
      </c>
      <c r="G410" s="322">
        <f t="shared" si="1206"/>
        <v>5</v>
      </c>
      <c r="H410" s="318" t="s">
        <v>157</v>
      </c>
      <c r="I410" s="333">
        <v>91</v>
      </c>
      <c r="J410" s="663">
        <f>IF(I410&lt;&gt;"",MAX(J$1:J409)+1,"")</f>
        <v>354</v>
      </c>
      <c r="K410" s="467" t="s">
        <v>660</v>
      </c>
      <c r="L410" s="557">
        <v>1</v>
      </c>
      <c r="M410" s="214" t="s">
        <v>0</v>
      </c>
      <c r="N410" s="468"/>
      <c r="O410" s="469" t="str">
        <f t="shared" si="1200"/>
        <v/>
      </c>
      <c r="P410" s="185" t="s">
        <v>774</v>
      </c>
      <c r="Q410" s="470" t="s">
        <v>76</v>
      </c>
      <c r="R410" s="115"/>
      <c r="S410" s="145"/>
      <c r="T410" s="116">
        <f t="shared" si="1265"/>
        <v>1</v>
      </c>
      <c r="U410" s="116">
        <f t="shared" si="1266"/>
        <v>1</v>
      </c>
      <c r="V410" s="116">
        <f t="shared" si="1267"/>
        <v>1</v>
      </c>
      <c r="W410" s="116"/>
      <c r="X410" s="116">
        <f t="shared" si="1268"/>
        <v>0</v>
      </c>
      <c r="Y410" s="116"/>
      <c r="Z410" s="116">
        <f t="shared" si="1269"/>
        <v>1</v>
      </c>
      <c r="AA410" s="116"/>
      <c r="AB410" s="117"/>
      <c r="AC410" s="117"/>
      <c r="AD410" s="118" t="str">
        <f t="shared" si="1250"/>
        <v/>
      </c>
      <c r="AE410" s="118"/>
      <c r="AF410" s="118" t="str">
        <f t="shared" si="1251"/>
        <v/>
      </c>
      <c r="AG410" s="118"/>
      <c r="AH410" s="118" t="str">
        <f t="shared" si="1252"/>
        <v/>
      </c>
      <c r="AI410" s="119"/>
      <c r="AJ410" s="120"/>
      <c r="AK410" s="118"/>
      <c r="AL410" s="118" t="str">
        <f t="shared" si="1253"/>
        <v/>
      </c>
      <c r="AM410" s="118"/>
      <c r="AN410" s="118" t="str">
        <f t="shared" si="1254"/>
        <v/>
      </c>
      <c r="AO410" s="118"/>
      <c r="AP410" s="118" t="str">
        <f t="shared" si="1255"/>
        <v/>
      </c>
      <c r="AQ410" s="119"/>
      <c r="AR410" s="120"/>
      <c r="AS410" s="118"/>
      <c r="AT410" s="118" t="str">
        <f t="shared" si="1256"/>
        <v/>
      </c>
      <c r="AU410" s="118"/>
      <c r="AV410" s="118" t="str">
        <f t="shared" si="1257"/>
        <v/>
      </c>
      <c r="AW410" s="118"/>
      <c r="AX410" s="118" t="str">
        <f t="shared" si="1258"/>
        <v/>
      </c>
      <c r="AY410" s="119"/>
      <c r="AZ410" s="120"/>
      <c r="BA410" s="118"/>
      <c r="BB410" s="118" t="str">
        <f t="shared" si="1259"/>
        <v/>
      </c>
      <c r="BC410" s="118"/>
      <c r="BD410" s="118" t="str">
        <f t="shared" si="1260"/>
        <v/>
      </c>
      <c r="BE410" s="118"/>
      <c r="BF410" s="118" t="str">
        <f t="shared" si="1261"/>
        <v/>
      </c>
      <c r="BG410" s="119"/>
      <c r="BH410" s="120"/>
      <c r="BI410" s="116"/>
      <c r="BJ410" s="118">
        <f t="shared" si="1262"/>
        <v>1</v>
      </c>
      <c r="BK410" s="118"/>
      <c r="BL410" s="118">
        <f t="shared" si="1263"/>
        <v>0</v>
      </c>
      <c r="BM410" s="118"/>
      <c r="BN410" s="118">
        <f t="shared" si="1264"/>
        <v>1</v>
      </c>
      <c r="BO410" s="119"/>
      <c r="BP410" s="120"/>
      <c r="BQ410" s="116"/>
      <c r="BR410" s="118" t="str">
        <f t="shared" si="1229"/>
        <v/>
      </c>
      <c r="BS410" s="118"/>
      <c r="BT410" s="118" t="str">
        <f t="shared" si="1230"/>
        <v/>
      </c>
      <c r="BU410" s="118"/>
      <c r="BV410" s="118" t="str">
        <f t="shared" si="1231"/>
        <v/>
      </c>
      <c r="BW410" s="119"/>
      <c r="BX410" s="120"/>
      <c r="BY410" s="121"/>
      <c r="BZ410" s="118" t="str">
        <f t="shared" si="1232"/>
        <v/>
      </c>
      <c r="CA410" s="118"/>
      <c r="CB410" s="118" t="str">
        <f t="shared" si="1233"/>
        <v/>
      </c>
      <c r="CC410" s="118"/>
      <c r="CD410" s="118" t="str">
        <f t="shared" si="1234"/>
        <v/>
      </c>
      <c r="CE410" s="119"/>
      <c r="CH410" s="118" t="str">
        <f t="shared" si="1235"/>
        <v/>
      </c>
      <c r="CI410" s="118"/>
      <c r="CJ410" s="118" t="str">
        <f t="shared" si="1236"/>
        <v/>
      </c>
      <c r="CK410" s="118"/>
      <c r="CL410" s="118" t="str">
        <f t="shared" si="1237"/>
        <v/>
      </c>
      <c r="CM410" s="119"/>
      <c r="DQ410" s="134">
        <f>IF(I410&lt;&gt;"",MAX(J$1:J409)+1,"")</f>
        <v>354</v>
      </c>
    </row>
    <row r="411" spans="1:121" s="132" customFormat="1" ht="30.75" customHeight="1" x14ac:dyDescent="0.25">
      <c r="A411" s="312"/>
      <c r="B411" s="313"/>
      <c r="C411" s="313"/>
      <c r="D411" s="313"/>
      <c r="E411" s="313"/>
      <c r="F411" s="313"/>
      <c r="G411" s="322"/>
      <c r="H411" s="318"/>
      <c r="I411" s="350"/>
      <c r="J411" s="663" t="str">
        <f>IF(I411&lt;&gt;"",MAX(J$1:J410)+1,"")</f>
        <v/>
      </c>
      <c r="K411" s="143" t="s">
        <v>419</v>
      </c>
      <c r="L411" s="205"/>
      <c r="M411" s="215"/>
      <c r="N411" s="641"/>
      <c r="O411" s="201" t="str">
        <f t="shared" si="1200"/>
        <v/>
      </c>
      <c r="P411" s="150"/>
      <c r="Q411" s="449"/>
      <c r="R411" s="115"/>
      <c r="S411" s="112"/>
      <c r="T411" s="273"/>
      <c r="U411" s="126"/>
      <c r="V411" s="126"/>
      <c r="W411" s="126"/>
      <c r="X411" s="126"/>
      <c r="Y411" s="126"/>
      <c r="Z411" s="126"/>
      <c r="AA411" s="97"/>
      <c r="AB411" s="149"/>
      <c r="AC411" s="141"/>
      <c r="AD411" s="128" t="str">
        <f t="shared" si="1250"/>
        <v/>
      </c>
      <c r="AE411" s="128"/>
      <c r="AF411" s="128" t="str">
        <f t="shared" si="1251"/>
        <v/>
      </c>
      <c r="AG411" s="128"/>
      <c r="AH411" s="128" t="str">
        <f t="shared" si="1252"/>
        <v/>
      </c>
      <c r="AI411" s="129"/>
      <c r="AJ411" s="130"/>
      <c r="AK411" s="128"/>
      <c r="AL411" s="128" t="str">
        <f t="shared" si="1253"/>
        <v/>
      </c>
      <c r="AM411" s="128"/>
      <c r="AN411" s="128" t="str">
        <f t="shared" si="1254"/>
        <v/>
      </c>
      <c r="AO411" s="128"/>
      <c r="AP411" s="128" t="str">
        <f t="shared" si="1255"/>
        <v/>
      </c>
      <c r="AQ411" s="129"/>
      <c r="AR411" s="130"/>
      <c r="AS411" s="128"/>
      <c r="AT411" s="128" t="str">
        <f t="shared" si="1256"/>
        <v/>
      </c>
      <c r="AU411" s="128"/>
      <c r="AV411" s="128" t="str">
        <f t="shared" si="1257"/>
        <v/>
      </c>
      <c r="AW411" s="128"/>
      <c r="AX411" s="128" t="str">
        <f t="shared" si="1258"/>
        <v/>
      </c>
      <c r="AY411" s="129"/>
      <c r="AZ411" s="130"/>
      <c r="BA411" s="128"/>
      <c r="BB411" s="128" t="str">
        <f t="shared" si="1259"/>
        <v/>
      </c>
      <c r="BC411" s="128"/>
      <c r="BD411" s="128" t="str">
        <f t="shared" si="1260"/>
        <v/>
      </c>
      <c r="BE411" s="128"/>
      <c r="BF411" s="128" t="str">
        <f t="shared" si="1261"/>
        <v/>
      </c>
      <c r="BG411" s="129"/>
      <c r="BH411" s="130"/>
      <c r="BI411" s="126"/>
      <c r="BJ411" s="128" t="str">
        <f t="shared" si="1262"/>
        <v/>
      </c>
      <c r="BK411" s="128"/>
      <c r="BL411" s="128" t="str">
        <f t="shared" si="1263"/>
        <v/>
      </c>
      <c r="BM411" s="128"/>
      <c r="BN411" s="128" t="str">
        <f t="shared" si="1264"/>
        <v/>
      </c>
      <c r="BO411" s="129"/>
      <c r="BP411" s="130"/>
      <c r="BQ411" s="126"/>
      <c r="BR411" s="128" t="str">
        <f t="shared" si="1229"/>
        <v/>
      </c>
      <c r="BS411" s="128"/>
      <c r="BT411" s="128" t="str">
        <f t="shared" si="1230"/>
        <v/>
      </c>
      <c r="BU411" s="128"/>
      <c r="BV411" s="128" t="str">
        <f t="shared" si="1231"/>
        <v/>
      </c>
      <c r="BW411" s="129"/>
      <c r="BX411" s="130"/>
      <c r="BY411" s="131"/>
      <c r="BZ411" s="128" t="str">
        <f t="shared" si="1232"/>
        <v/>
      </c>
      <c r="CA411" s="128"/>
      <c r="CB411" s="128" t="str">
        <f t="shared" si="1233"/>
        <v/>
      </c>
      <c r="CC411" s="128"/>
      <c r="CD411" s="128" t="str">
        <f t="shared" si="1234"/>
        <v/>
      </c>
      <c r="CE411" s="129"/>
      <c r="CH411" s="128" t="str">
        <f t="shared" si="1235"/>
        <v/>
      </c>
      <c r="CI411" s="128"/>
      <c r="CJ411" s="128" t="str">
        <f t="shared" si="1236"/>
        <v/>
      </c>
      <c r="CK411" s="128"/>
      <c r="CL411" s="128" t="str">
        <f t="shared" si="1237"/>
        <v/>
      </c>
      <c r="CM411" s="129"/>
      <c r="DQ411" s="125" t="str">
        <f>IF(I411&lt;&gt;"",MAX(J$1:J410)+1,"")</f>
        <v/>
      </c>
    </row>
    <row r="412" spans="1:121" s="145" customFormat="1" ht="54" customHeight="1" x14ac:dyDescent="0.25">
      <c r="A412" s="312"/>
      <c r="B412" s="340" t="s">
        <v>84</v>
      </c>
      <c r="C412" s="352" t="str">
        <f t="shared" si="1244"/>
        <v>15 - LE SUIVI DE LA QUALITE ET LA FIDELISATION DU CLIENT</v>
      </c>
      <c r="D412" s="321" t="s">
        <v>409</v>
      </c>
      <c r="E412" s="340"/>
      <c r="F412" s="313">
        <f>VLOOKUP(H412,Feuil1!A$1:B$5,2,0)</f>
        <v>0.2</v>
      </c>
      <c r="G412" s="322">
        <f t="shared" si="1206"/>
        <v>5</v>
      </c>
      <c r="H412" s="318" t="s">
        <v>157</v>
      </c>
      <c r="I412" s="333">
        <v>93</v>
      </c>
      <c r="J412" s="663">
        <f>IF(I412&lt;&gt;"",MAX(J$1:J411)+1,"")</f>
        <v>355</v>
      </c>
      <c r="K412" s="560" t="s">
        <v>420</v>
      </c>
      <c r="L412" s="439">
        <v>3</v>
      </c>
      <c r="M412" s="403" t="s">
        <v>0</v>
      </c>
      <c r="N412" s="679"/>
      <c r="O412" s="404" t="str">
        <f t="shared" si="1200"/>
        <v>oui</v>
      </c>
      <c r="P412" s="401" t="s">
        <v>421</v>
      </c>
      <c r="Q412" s="446" t="s">
        <v>76</v>
      </c>
      <c r="R412" s="115" t="s">
        <v>78</v>
      </c>
      <c r="T412" s="116">
        <f t="shared" ref="T412:T416" si="1271">L412</f>
        <v>3</v>
      </c>
      <c r="U412" s="116">
        <f t="shared" ref="U412:U416" si="1272">IF(M412="OUI",1,IF(M412="NON",0,IF(M412="Non Mesuré","",0)))</f>
        <v>1</v>
      </c>
      <c r="V412" s="116">
        <f t="shared" ref="V412:V416" si="1273">IF(M412&lt;&gt;"Non Mesuré",T412*U412,"")</f>
        <v>3</v>
      </c>
      <c r="W412" s="116"/>
      <c r="X412" s="116">
        <f t="shared" ref="X412:X416" si="1274">IF(M412="Non Mesuré",T412,0)</f>
        <v>0</v>
      </c>
      <c r="Y412" s="116"/>
      <c r="Z412" s="116">
        <f t="shared" ref="Z412:Z416" si="1275">T412-X412</f>
        <v>3</v>
      </c>
      <c r="AA412" s="116"/>
      <c r="AB412" s="117"/>
      <c r="AC412" s="117"/>
      <c r="AD412" s="118" t="str">
        <f t="shared" si="1250"/>
        <v/>
      </c>
      <c r="AE412" s="118"/>
      <c r="AF412" s="118" t="str">
        <f t="shared" si="1251"/>
        <v/>
      </c>
      <c r="AG412" s="118"/>
      <c r="AH412" s="118" t="str">
        <f t="shared" si="1252"/>
        <v/>
      </c>
      <c r="AI412" s="119"/>
      <c r="AJ412" s="120"/>
      <c r="AK412" s="118"/>
      <c r="AL412" s="118" t="str">
        <f t="shared" si="1253"/>
        <v/>
      </c>
      <c r="AM412" s="118"/>
      <c r="AN412" s="118" t="str">
        <f t="shared" si="1254"/>
        <v/>
      </c>
      <c r="AO412" s="118"/>
      <c r="AP412" s="118" t="str">
        <f t="shared" si="1255"/>
        <v/>
      </c>
      <c r="AQ412" s="119"/>
      <c r="AR412" s="120"/>
      <c r="AS412" s="118"/>
      <c r="AT412" s="118" t="str">
        <f t="shared" si="1256"/>
        <v/>
      </c>
      <c r="AU412" s="118"/>
      <c r="AV412" s="118" t="str">
        <f t="shared" si="1257"/>
        <v/>
      </c>
      <c r="AW412" s="118"/>
      <c r="AX412" s="118" t="str">
        <f t="shared" si="1258"/>
        <v/>
      </c>
      <c r="AY412" s="119"/>
      <c r="AZ412" s="120"/>
      <c r="BA412" s="118"/>
      <c r="BB412" s="118" t="str">
        <f t="shared" si="1259"/>
        <v/>
      </c>
      <c r="BC412" s="118"/>
      <c r="BD412" s="118" t="str">
        <f t="shared" si="1260"/>
        <v/>
      </c>
      <c r="BE412" s="118"/>
      <c r="BF412" s="118" t="str">
        <f t="shared" si="1261"/>
        <v/>
      </c>
      <c r="BG412" s="119"/>
      <c r="BH412" s="120"/>
      <c r="BI412" s="116"/>
      <c r="BJ412" s="118">
        <f t="shared" si="1262"/>
        <v>3</v>
      </c>
      <c r="BK412" s="118"/>
      <c r="BL412" s="118">
        <f t="shared" si="1263"/>
        <v>0</v>
      </c>
      <c r="BM412" s="118"/>
      <c r="BN412" s="118">
        <f t="shared" si="1264"/>
        <v>3</v>
      </c>
      <c r="BO412" s="119"/>
      <c r="BP412" s="120"/>
      <c r="BQ412" s="116"/>
      <c r="BR412" s="118" t="str">
        <f t="shared" si="1229"/>
        <v/>
      </c>
      <c r="BS412" s="118"/>
      <c r="BT412" s="118" t="str">
        <f t="shared" si="1230"/>
        <v/>
      </c>
      <c r="BU412" s="118"/>
      <c r="BV412" s="118" t="str">
        <f t="shared" si="1231"/>
        <v/>
      </c>
      <c r="BW412" s="119"/>
      <c r="BX412" s="120"/>
      <c r="BY412" s="121"/>
      <c r="BZ412" s="118" t="str">
        <f t="shared" si="1232"/>
        <v/>
      </c>
      <c r="CA412" s="118"/>
      <c r="CB412" s="118" t="str">
        <f t="shared" si="1233"/>
        <v/>
      </c>
      <c r="CC412" s="118"/>
      <c r="CD412" s="118" t="str">
        <f t="shared" si="1234"/>
        <v/>
      </c>
      <c r="CE412" s="119"/>
      <c r="CF412" s="113"/>
      <c r="CG412" s="113"/>
      <c r="CH412" s="118" t="str">
        <f t="shared" si="1235"/>
        <v/>
      </c>
      <c r="CI412" s="118"/>
      <c r="CJ412" s="118" t="str">
        <f t="shared" si="1236"/>
        <v/>
      </c>
      <c r="CK412" s="118"/>
      <c r="CL412" s="118" t="str">
        <f t="shared" si="1237"/>
        <v/>
      </c>
      <c r="CM412" s="119"/>
      <c r="CN412" s="113"/>
      <c r="CO412" s="113"/>
      <c r="CP412" s="113"/>
      <c r="CQ412" s="113"/>
      <c r="CR412" s="113"/>
      <c r="CS412" s="113"/>
      <c r="CT412" s="113"/>
      <c r="CU412" s="113"/>
      <c r="CV412" s="113"/>
      <c r="DQ412" s="134">
        <f>IF(I412&lt;&gt;"",MAX(J$1:J411)+1,"")</f>
        <v>355</v>
      </c>
    </row>
    <row r="413" spans="1:121" s="145" customFormat="1" ht="51.75" customHeight="1" x14ac:dyDescent="0.25">
      <c r="A413" s="312"/>
      <c r="B413" s="340" t="s">
        <v>72</v>
      </c>
      <c r="C413" s="352" t="str">
        <f t="shared" si="1244"/>
        <v>15 - LE SUIVI DE LA QUALITE ET LA FIDELISATION DU CLIENT</v>
      </c>
      <c r="D413" s="321" t="s">
        <v>409</v>
      </c>
      <c r="E413" s="340"/>
      <c r="F413" s="313">
        <f>VLOOKUP(H413,Feuil1!A$1:B$5,2,0)</f>
        <v>0.2</v>
      </c>
      <c r="G413" s="322">
        <f t="shared" si="1206"/>
        <v>5</v>
      </c>
      <c r="H413" s="318" t="s">
        <v>157</v>
      </c>
      <c r="I413" s="333">
        <v>93</v>
      </c>
      <c r="J413" s="663">
        <f>IF(I413&lt;&gt;"",MAX(J$1:J412)+1,"")</f>
        <v>356</v>
      </c>
      <c r="K413" s="183" t="s">
        <v>422</v>
      </c>
      <c r="L413" s="186">
        <v>1</v>
      </c>
      <c r="M413" s="297" t="s">
        <v>0</v>
      </c>
      <c r="N413" s="668"/>
      <c r="O413" s="298" t="str">
        <f t="shared" si="1200"/>
        <v>oui</v>
      </c>
      <c r="P413" s="183" t="s">
        <v>406</v>
      </c>
      <c r="Q413" s="447" t="s">
        <v>76</v>
      </c>
      <c r="R413" s="115"/>
      <c r="T413" s="116">
        <f t="shared" si="1271"/>
        <v>1</v>
      </c>
      <c r="U413" s="116">
        <f t="shared" si="1272"/>
        <v>1</v>
      </c>
      <c r="V413" s="116">
        <f t="shared" si="1273"/>
        <v>1</v>
      </c>
      <c r="W413" s="116"/>
      <c r="X413" s="116">
        <f t="shared" si="1274"/>
        <v>0</v>
      </c>
      <c r="Y413" s="116"/>
      <c r="Z413" s="116">
        <f t="shared" si="1275"/>
        <v>1</v>
      </c>
      <c r="AA413" s="116"/>
      <c r="AB413" s="117"/>
      <c r="AC413" s="117"/>
      <c r="AD413" s="118" t="str">
        <f t="shared" si="1250"/>
        <v/>
      </c>
      <c r="AE413" s="118"/>
      <c r="AF413" s="118" t="str">
        <f t="shared" si="1251"/>
        <v/>
      </c>
      <c r="AG413" s="118"/>
      <c r="AH413" s="118" t="str">
        <f t="shared" si="1252"/>
        <v/>
      </c>
      <c r="AI413" s="119"/>
      <c r="AJ413" s="120"/>
      <c r="AK413" s="118"/>
      <c r="AL413" s="118" t="str">
        <f t="shared" si="1253"/>
        <v/>
      </c>
      <c r="AM413" s="118"/>
      <c r="AN413" s="118" t="str">
        <f t="shared" si="1254"/>
        <v/>
      </c>
      <c r="AO413" s="118"/>
      <c r="AP413" s="118" t="str">
        <f t="shared" si="1255"/>
        <v/>
      </c>
      <c r="AQ413" s="119"/>
      <c r="AR413" s="120"/>
      <c r="AS413" s="118"/>
      <c r="AT413" s="118" t="str">
        <f t="shared" si="1256"/>
        <v/>
      </c>
      <c r="AU413" s="118"/>
      <c r="AV413" s="118" t="str">
        <f t="shared" si="1257"/>
        <v/>
      </c>
      <c r="AW413" s="118"/>
      <c r="AX413" s="118" t="str">
        <f t="shared" si="1258"/>
        <v/>
      </c>
      <c r="AY413" s="119"/>
      <c r="AZ413" s="120"/>
      <c r="BA413" s="118"/>
      <c r="BB413" s="118" t="str">
        <f t="shared" si="1259"/>
        <v/>
      </c>
      <c r="BC413" s="118"/>
      <c r="BD413" s="118" t="str">
        <f t="shared" si="1260"/>
        <v/>
      </c>
      <c r="BE413" s="118"/>
      <c r="BF413" s="118" t="str">
        <f t="shared" si="1261"/>
        <v/>
      </c>
      <c r="BG413" s="119"/>
      <c r="BH413" s="120"/>
      <c r="BI413" s="116"/>
      <c r="BJ413" s="118">
        <f t="shared" si="1262"/>
        <v>1</v>
      </c>
      <c r="BK413" s="118"/>
      <c r="BL413" s="118">
        <f t="shared" si="1263"/>
        <v>0</v>
      </c>
      <c r="BM413" s="118"/>
      <c r="BN413" s="118">
        <f t="shared" si="1264"/>
        <v>1</v>
      </c>
      <c r="BO413" s="119"/>
      <c r="BP413" s="120"/>
      <c r="BQ413" s="116"/>
      <c r="BR413" s="118" t="str">
        <f t="shared" si="1229"/>
        <v/>
      </c>
      <c r="BS413" s="118"/>
      <c r="BT413" s="118" t="str">
        <f t="shared" si="1230"/>
        <v/>
      </c>
      <c r="BU413" s="118"/>
      <c r="BV413" s="118" t="str">
        <f t="shared" si="1231"/>
        <v/>
      </c>
      <c r="BW413" s="119"/>
      <c r="BX413" s="120"/>
      <c r="BY413" s="121"/>
      <c r="BZ413" s="118" t="str">
        <f t="shared" si="1232"/>
        <v/>
      </c>
      <c r="CA413" s="118"/>
      <c r="CB413" s="118" t="str">
        <f t="shared" si="1233"/>
        <v/>
      </c>
      <c r="CC413" s="118"/>
      <c r="CD413" s="118" t="str">
        <f t="shared" si="1234"/>
        <v/>
      </c>
      <c r="CE413" s="119"/>
      <c r="CF413" s="113"/>
      <c r="CG413" s="113"/>
      <c r="CH413" s="118" t="str">
        <f t="shared" si="1235"/>
        <v/>
      </c>
      <c r="CI413" s="118"/>
      <c r="CJ413" s="118" t="str">
        <f t="shared" si="1236"/>
        <v/>
      </c>
      <c r="CK413" s="118"/>
      <c r="CL413" s="118" t="str">
        <f t="shared" si="1237"/>
        <v/>
      </c>
      <c r="CM413" s="119"/>
      <c r="CN413" s="113"/>
      <c r="CO413" s="113"/>
      <c r="CP413" s="113"/>
      <c r="CQ413" s="113"/>
      <c r="CR413" s="113"/>
      <c r="CS413" s="113"/>
      <c r="CT413" s="113"/>
      <c r="CU413" s="113"/>
      <c r="CV413" s="113"/>
      <c r="DQ413" s="134">
        <f>IF(I413&lt;&gt;"",MAX(J$1:J412)+1,"")</f>
        <v>356</v>
      </c>
    </row>
    <row r="414" spans="1:121" s="145" customFormat="1" ht="53.25" customHeight="1" x14ac:dyDescent="0.25">
      <c r="A414" s="312"/>
      <c r="B414" s="340" t="s">
        <v>84</v>
      </c>
      <c r="C414" s="352" t="str">
        <f t="shared" si="1244"/>
        <v>15 - LE SUIVI DE LA QUALITE ET LA FIDELISATION DU CLIENT</v>
      </c>
      <c r="D414" s="321" t="s">
        <v>409</v>
      </c>
      <c r="E414" s="340"/>
      <c r="F414" s="313">
        <f>VLOOKUP(H414,Feuil1!A$1:B$5,2,0)</f>
        <v>0.2</v>
      </c>
      <c r="G414" s="322">
        <f t="shared" si="1206"/>
        <v>5</v>
      </c>
      <c r="H414" s="318" t="s">
        <v>157</v>
      </c>
      <c r="I414" s="333">
        <v>93</v>
      </c>
      <c r="J414" s="663">
        <f>IF(I414&lt;&gt;"",MAX(J$1:J413)+1,"")</f>
        <v>357</v>
      </c>
      <c r="K414" s="187" t="s">
        <v>423</v>
      </c>
      <c r="L414" s="186">
        <v>1</v>
      </c>
      <c r="M414" s="297" t="s">
        <v>0</v>
      </c>
      <c r="N414" s="668"/>
      <c r="O414" s="298" t="str">
        <f t="shared" si="1200"/>
        <v>oui</v>
      </c>
      <c r="P414" s="183" t="s">
        <v>424</v>
      </c>
      <c r="Q414" s="447" t="s">
        <v>76</v>
      </c>
      <c r="R414" s="115"/>
      <c r="T414" s="116">
        <f t="shared" si="1271"/>
        <v>1</v>
      </c>
      <c r="U414" s="116">
        <f t="shared" si="1272"/>
        <v>1</v>
      </c>
      <c r="V414" s="116">
        <f t="shared" si="1273"/>
        <v>1</v>
      </c>
      <c r="W414" s="116"/>
      <c r="X414" s="116">
        <f t="shared" si="1274"/>
        <v>0</v>
      </c>
      <c r="Y414" s="116"/>
      <c r="Z414" s="116">
        <f t="shared" si="1275"/>
        <v>1</v>
      </c>
      <c r="AA414" s="116"/>
      <c r="AB414" s="117"/>
      <c r="AC414" s="117"/>
      <c r="AD414" s="118" t="str">
        <f t="shared" si="1250"/>
        <v/>
      </c>
      <c r="AE414" s="118"/>
      <c r="AF414" s="118" t="str">
        <f t="shared" si="1251"/>
        <v/>
      </c>
      <c r="AG414" s="118"/>
      <c r="AH414" s="118" t="str">
        <f t="shared" si="1252"/>
        <v/>
      </c>
      <c r="AI414" s="119"/>
      <c r="AJ414" s="120"/>
      <c r="AK414" s="118"/>
      <c r="AL414" s="118" t="str">
        <f t="shared" si="1253"/>
        <v/>
      </c>
      <c r="AM414" s="118"/>
      <c r="AN414" s="118" t="str">
        <f t="shared" si="1254"/>
        <v/>
      </c>
      <c r="AO414" s="118"/>
      <c r="AP414" s="118" t="str">
        <f t="shared" si="1255"/>
        <v/>
      </c>
      <c r="AQ414" s="119"/>
      <c r="AR414" s="120"/>
      <c r="AS414" s="118"/>
      <c r="AT414" s="118" t="str">
        <f t="shared" si="1256"/>
        <v/>
      </c>
      <c r="AU414" s="118"/>
      <c r="AV414" s="118" t="str">
        <f t="shared" si="1257"/>
        <v/>
      </c>
      <c r="AW414" s="118"/>
      <c r="AX414" s="118" t="str">
        <f t="shared" si="1258"/>
        <v/>
      </c>
      <c r="AY414" s="119"/>
      <c r="AZ414" s="120"/>
      <c r="BA414" s="118"/>
      <c r="BB414" s="118" t="str">
        <f t="shared" si="1259"/>
        <v/>
      </c>
      <c r="BC414" s="118"/>
      <c r="BD414" s="118" t="str">
        <f t="shared" si="1260"/>
        <v/>
      </c>
      <c r="BE414" s="118"/>
      <c r="BF414" s="118" t="str">
        <f t="shared" si="1261"/>
        <v/>
      </c>
      <c r="BG414" s="119"/>
      <c r="BH414" s="120"/>
      <c r="BI414" s="116"/>
      <c r="BJ414" s="118">
        <f t="shared" si="1262"/>
        <v>1</v>
      </c>
      <c r="BK414" s="118"/>
      <c r="BL414" s="118">
        <f t="shared" si="1263"/>
        <v>0</v>
      </c>
      <c r="BM414" s="118"/>
      <c r="BN414" s="118">
        <f t="shared" si="1264"/>
        <v>1</v>
      </c>
      <c r="BO414" s="119"/>
      <c r="BP414" s="120"/>
      <c r="BQ414" s="116"/>
      <c r="BR414" s="118" t="str">
        <f t="shared" si="1229"/>
        <v/>
      </c>
      <c r="BS414" s="118"/>
      <c r="BT414" s="118" t="str">
        <f t="shared" si="1230"/>
        <v/>
      </c>
      <c r="BU414" s="118"/>
      <c r="BV414" s="118" t="str">
        <f t="shared" si="1231"/>
        <v/>
      </c>
      <c r="BW414" s="119"/>
      <c r="BX414" s="120"/>
      <c r="BY414" s="121"/>
      <c r="BZ414" s="118" t="str">
        <f t="shared" si="1232"/>
        <v/>
      </c>
      <c r="CA414" s="118"/>
      <c r="CB414" s="118" t="str">
        <f t="shared" si="1233"/>
        <v/>
      </c>
      <c r="CC414" s="118"/>
      <c r="CD414" s="118" t="str">
        <f t="shared" si="1234"/>
        <v/>
      </c>
      <c r="CE414" s="119"/>
      <c r="CF414" s="113"/>
      <c r="CG414" s="113"/>
      <c r="CH414" s="118" t="str">
        <f t="shared" si="1235"/>
        <v/>
      </c>
      <c r="CI414" s="118"/>
      <c r="CJ414" s="118" t="str">
        <f t="shared" si="1236"/>
        <v/>
      </c>
      <c r="CK414" s="118"/>
      <c r="CL414" s="118" t="str">
        <f t="shared" si="1237"/>
        <v/>
      </c>
      <c r="CM414" s="119"/>
      <c r="CN414" s="113"/>
      <c r="CO414" s="113"/>
      <c r="CP414" s="113"/>
      <c r="CQ414" s="113"/>
      <c r="CR414" s="113"/>
      <c r="CS414" s="113"/>
      <c r="CT414" s="113"/>
      <c r="CU414" s="113"/>
      <c r="CV414" s="113"/>
      <c r="DQ414" s="163">
        <f>IF(I414&lt;&gt;"",MAX(J$1:J413)+1,"")</f>
        <v>357</v>
      </c>
    </row>
    <row r="415" spans="1:121" s="145" customFormat="1" ht="66.75" customHeight="1" x14ac:dyDescent="0.25">
      <c r="A415" s="312"/>
      <c r="B415" s="340" t="s">
        <v>72</v>
      </c>
      <c r="C415" s="352" t="str">
        <f t="shared" si="1244"/>
        <v>15 - LE SUIVI DE LA QUALITE ET LA FIDELISATION DU CLIENT</v>
      </c>
      <c r="D415" s="321" t="s">
        <v>409</v>
      </c>
      <c r="E415" s="340"/>
      <c r="F415" s="313">
        <f>VLOOKUP(H415,Feuil1!A$1:B$5,2,0)</f>
        <v>0.2</v>
      </c>
      <c r="G415" s="322">
        <f t="shared" si="1206"/>
        <v>5</v>
      </c>
      <c r="H415" s="318" t="s">
        <v>157</v>
      </c>
      <c r="I415" s="333">
        <v>92</v>
      </c>
      <c r="J415" s="663">
        <f>IF(I415&lt;&gt;"",MAX(J$1:J414)+1,"")</f>
        <v>358</v>
      </c>
      <c r="K415" s="561" t="s">
        <v>778</v>
      </c>
      <c r="L415" s="186">
        <v>3</v>
      </c>
      <c r="M415" s="297" t="s">
        <v>0</v>
      </c>
      <c r="N415" s="668"/>
      <c r="O415" s="298" t="str">
        <f t="shared" si="1200"/>
        <v>oui</v>
      </c>
      <c r="P415" s="183" t="s">
        <v>779</v>
      </c>
      <c r="Q415" s="447" t="s">
        <v>76</v>
      </c>
      <c r="R415" s="115" t="s">
        <v>78</v>
      </c>
      <c r="T415" s="116">
        <f t="shared" si="1271"/>
        <v>3</v>
      </c>
      <c r="U415" s="116">
        <f t="shared" si="1272"/>
        <v>1</v>
      </c>
      <c r="V415" s="116">
        <f t="shared" si="1273"/>
        <v>3</v>
      </c>
      <c r="W415" s="116"/>
      <c r="X415" s="116">
        <f t="shared" si="1274"/>
        <v>0</v>
      </c>
      <c r="Y415" s="116"/>
      <c r="Z415" s="116">
        <f t="shared" si="1275"/>
        <v>3</v>
      </c>
      <c r="AA415" s="116"/>
      <c r="AB415" s="117"/>
      <c r="AC415" s="117"/>
      <c r="AD415" s="118" t="str">
        <f t="shared" si="1250"/>
        <v/>
      </c>
      <c r="AE415" s="118"/>
      <c r="AF415" s="118" t="str">
        <f t="shared" si="1251"/>
        <v/>
      </c>
      <c r="AG415" s="118"/>
      <c r="AH415" s="118" t="str">
        <f t="shared" si="1252"/>
        <v/>
      </c>
      <c r="AI415" s="119"/>
      <c r="AJ415" s="120"/>
      <c r="AK415" s="118"/>
      <c r="AL415" s="118" t="str">
        <f t="shared" si="1253"/>
        <v/>
      </c>
      <c r="AM415" s="118"/>
      <c r="AN415" s="118" t="str">
        <f t="shared" si="1254"/>
        <v/>
      </c>
      <c r="AO415" s="118"/>
      <c r="AP415" s="118" t="str">
        <f t="shared" si="1255"/>
        <v/>
      </c>
      <c r="AQ415" s="119"/>
      <c r="AR415" s="120"/>
      <c r="AS415" s="118"/>
      <c r="AT415" s="118" t="str">
        <f t="shared" si="1256"/>
        <v/>
      </c>
      <c r="AU415" s="118"/>
      <c r="AV415" s="118" t="str">
        <f t="shared" si="1257"/>
        <v/>
      </c>
      <c r="AW415" s="118"/>
      <c r="AX415" s="118" t="str">
        <f t="shared" si="1258"/>
        <v/>
      </c>
      <c r="AY415" s="119"/>
      <c r="AZ415" s="120"/>
      <c r="BA415" s="118"/>
      <c r="BB415" s="118" t="str">
        <f t="shared" si="1259"/>
        <v/>
      </c>
      <c r="BC415" s="118"/>
      <c r="BD415" s="118" t="str">
        <f t="shared" si="1260"/>
        <v/>
      </c>
      <c r="BE415" s="118"/>
      <c r="BF415" s="118" t="str">
        <f t="shared" si="1261"/>
        <v/>
      </c>
      <c r="BG415" s="119"/>
      <c r="BH415" s="120"/>
      <c r="BI415" s="116"/>
      <c r="BJ415" s="118">
        <f t="shared" si="1262"/>
        <v>3</v>
      </c>
      <c r="BK415" s="118"/>
      <c r="BL415" s="118">
        <f t="shared" si="1263"/>
        <v>0</v>
      </c>
      <c r="BM415" s="118"/>
      <c r="BN415" s="118">
        <f t="shared" si="1264"/>
        <v>3</v>
      </c>
      <c r="BO415" s="119"/>
      <c r="BP415" s="120"/>
      <c r="BQ415" s="116"/>
      <c r="BR415" s="118" t="str">
        <f t="shared" si="1229"/>
        <v/>
      </c>
      <c r="BS415" s="118"/>
      <c r="BT415" s="118" t="str">
        <f t="shared" si="1230"/>
        <v/>
      </c>
      <c r="BU415" s="118"/>
      <c r="BV415" s="118" t="str">
        <f t="shared" si="1231"/>
        <v/>
      </c>
      <c r="BW415" s="119"/>
      <c r="BX415" s="120"/>
      <c r="BY415" s="121"/>
      <c r="BZ415" s="118" t="str">
        <f t="shared" si="1232"/>
        <v/>
      </c>
      <c r="CA415" s="118"/>
      <c r="CB415" s="118" t="str">
        <f t="shared" si="1233"/>
        <v/>
      </c>
      <c r="CC415" s="118"/>
      <c r="CD415" s="118" t="str">
        <f t="shared" si="1234"/>
        <v/>
      </c>
      <c r="CE415" s="119"/>
      <c r="CF415" s="113"/>
      <c r="CG415" s="113"/>
      <c r="CH415" s="118" t="str">
        <f t="shared" si="1235"/>
        <v/>
      </c>
      <c r="CI415" s="118"/>
      <c r="CJ415" s="118" t="str">
        <f t="shared" si="1236"/>
        <v/>
      </c>
      <c r="CK415" s="118"/>
      <c r="CL415" s="118" t="str">
        <f t="shared" si="1237"/>
        <v/>
      </c>
      <c r="CM415" s="119"/>
      <c r="CN415" s="113"/>
      <c r="CO415" s="113"/>
      <c r="CP415" s="113"/>
      <c r="CQ415" s="113"/>
      <c r="CR415" s="113"/>
      <c r="CS415" s="113"/>
      <c r="CT415" s="113"/>
      <c r="CU415" s="113"/>
      <c r="CV415" s="113"/>
      <c r="DQ415" s="164">
        <f>IF(I415&lt;&gt;"",MAX(J$1:J414)+1,"")</f>
        <v>358</v>
      </c>
    </row>
    <row r="416" spans="1:121" s="145" customFormat="1" ht="48.75" customHeight="1" x14ac:dyDescent="0.25">
      <c r="A416" s="312"/>
      <c r="B416" s="340" t="s">
        <v>72</v>
      </c>
      <c r="C416" s="352" t="str">
        <f t="shared" si="1244"/>
        <v>15 - LE SUIVI DE LA QUALITE ET LA FIDELISATION DU CLIENT</v>
      </c>
      <c r="D416" s="321" t="s">
        <v>409</v>
      </c>
      <c r="E416" s="340"/>
      <c r="F416" s="313">
        <f>VLOOKUP(H416,Feuil1!A$1:B$5,2,0)</f>
        <v>0.2</v>
      </c>
      <c r="G416" s="322">
        <f t="shared" si="1206"/>
        <v>5</v>
      </c>
      <c r="H416" s="318" t="s">
        <v>157</v>
      </c>
      <c r="I416" s="333">
        <v>93</v>
      </c>
      <c r="J416" s="663">
        <f>IF(I416&lt;&gt;"",MAX(J$1:J415)+1,"")</f>
        <v>359</v>
      </c>
      <c r="K416" s="442" t="s">
        <v>425</v>
      </c>
      <c r="L416" s="190">
        <v>1</v>
      </c>
      <c r="M416" s="292" t="s">
        <v>0</v>
      </c>
      <c r="N416" s="670"/>
      <c r="O416" s="293" t="str">
        <f t="shared" si="1200"/>
        <v>oui</v>
      </c>
      <c r="P416" s="185" t="s">
        <v>426</v>
      </c>
      <c r="Q416" s="448" t="s">
        <v>76</v>
      </c>
      <c r="R416" s="115"/>
      <c r="T416" s="116">
        <f t="shared" si="1271"/>
        <v>1</v>
      </c>
      <c r="U416" s="116">
        <f t="shared" si="1272"/>
        <v>1</v>
      </c>
      <c r="V416" s="116">
        <f t="shared" si="1273"/>
        <v>1</v>
      </c>
      <c r="W416" s="116"/>
      <c r="X416" s="116">
        <f t="shared" si="1274"/>
        <v>0</v>
      </c>
      <c r="Y416" s="116"/>
      <c r="Z416" s="116">
        <f t="shared" si="1275"/>
        <v>1</v>
      </c>
      <c r="AA416" s="116"/>
      <c r="AB416" s="117"/>
      <c r="AC416" s="117"/>
      <c r="AD416" s="118" t="str">
        <f t="shared" si="1250"/>
        <v/>
      </c>
      <c r="AE416" s="118"/>
      <c r="AF416" s="118" t="str">
        <f t="shared" si="1251"/>
        <v/>
      </c>
      <c r="AG416" s="118"/>
      <c r="AH416" s="118" t="str">
        <f t="shared" si="1252"/>
        <v/>
      </c>
      <c r="AI416" s="119"/>
      <c r="AJ416" s="120"/>
      <c r="AK416" s="118"/>
      <c r="AL416" s="118" t="str">
        <f t="shared" si="1253"/>
        <v/>
      </c>
      <c r="AM416" s="118"/>
      <c r="AN416" s="118" t="str">
        <f t="shared" si="1254"/>
        <v/>
      </c>
      <c r="AO416" s="118"/>
      <c r="AP416" s="118" t="str">
        <f t="shared" si="1255"/>
        <v/>
      </c>
      <c r="AQ416" s="119"/>
      <c r="AR416" s="120"/>
      <c r="AS416" s="118"/>
      <c r="AT416" s="118" t="str">
        <f t="shared" si="1256"/>
        <v/>
      </c>
      <c r="AU416" s="118"/>
      <c r="AV416" s="118" t="str">
        <f t="shared" si="1257"/>
        <v/>
      </c>
      <c r="AW416" s="118"/>
      <c r="AX416" s="118" t="str">
        <f t="shared" si="1258"/>
        <v/>
      </c>
      <c r="AY416" s="119"/>
      <c r="AZ416" s="120"/>
      <c r="BA416" s="118"/>
      <c r="BB416" s="118" t="str">
        <f t="shared" si="1259"/>
        <v/>
      </c>
      <c r="BC416" s="118"/>
      <c r="BD416" s="118" t="str">
        <f t="shared" si="1260"/>
        <v/>
      </c>
      <c r="BE416" s="118"/>
      <c r="BF416" s="118" t="str">
        <f t="shared" si="1261"/>
        <v/>
      </c>
      <c r="BG416" s="119"/>
      <c r="BH416" s="120"/>
      <c r="BI416" s="116"/>
      <c r="BJ416" s="118">
        <f t="shared" si="1262"/>
        <v>1</v>
      </c>
      <c r="BK416" s="118"/>
      <c r="BL416" s="118">
        <f t="shared" si="1263"/>
        <v>0</v>
      </c>
      <c r="BM416" s="118"/>
      <c r="BN416" s="118">
        <f t="shared" si="1264"/>
        <v>1</v>
      </c>
      <c r="BO416" s="119"/>
      <c r="BP416" s="120"/>
      <c r="BQ416" s="116"/>
      <c r="BR416" s="118" t="str">
        <f t="shared" si="1229"/>
        <v/>
      </c>
      <c r="BS416" s="118"/>
      <c r="BT416" s="118" t="str">
        <f t="shared" si="1230"/>
        <v/>
      </c>
      <c r="BU416" s="118"/>
      <c r="BV416" s="118" t="str">
        <f t="shared" si="1231"/>
        <v/>
      </c>
      <c r="BW416" s="119"/>
      <c r="BX416" s="120"/>
      <c r="BY416" s="121"/>
      <c r="BZ416" s="118" t="str">
        <f t="shared" si="1232"/>
        <v/>
      </c>
      <c r="CA416" s="118"/>
      <c r="CB416" s="118" t="str">
        <f t="shared" si="1233"/>
        <v/>
      </c>
      <c r="CC416" s="118"/>
      <c r="CD416" s="118" t="str">
        <f t="shared" si="1234"/>
        <v/>
      </c>
      <c r="CE416" s="119"/>
      <c r="CF416" s="113"/>
      <c r="CG416" s="113"/>
      <c r="CH416" s="118" t="str">
        <f t="shared" si="1235"/>
        <v/>
      </c>
      <c r="CI416" s="118"/>
      <c r="CJ416" s="118" t="str">
        <f t="shared" si="1236"/>
        <v/>
      </c>
      <c r="CK416" s="118"/>
      <c r="CL416" s="118" t="str">
        <f t="shared" si="1237"/>
        <v/>
      </c>
      <c r="CM416" s="119"/>
      <c r="CN416" s="113"/>
      <c r="CO416" s="113"/>
      <c r="CP416" s="113"/>
      <c r="CQ416" s="113"/>
      <c r="CR416" s="113"/>
      <c r="CS416" s="113"/>
      <c r="CT416" s="113"/>
      <c r="CU416" s="113"/>
      <c r="CV416" s="113"/>
      <c r="DQ416" s="163">
        <f>IF(I416&lt;&gt;"",MAX(J$1:J415)+1,"")</f>
        <v>359</v>
      </c>
    </row>
    <row r="417" spans="1:121" s="112" customFormat="1" ht="27.75" customHeight="1" x14ac:dyDescent="0.25">
      <c r="A417" s="312"/>
      <c r="B417" s="313"/>
      <c r="C417" s="313"/>
      <c r="D417" s="313"/>
      <c r="E417" s="313"/>
      <c r="F417" s="313"/>
      <c r="G417" s="317"/>
      <c r="H417" s="317"/>
      <c r="I417" s="350"/>
      <c r="J417" s="663" t="str">
        <f>IF(I417&lt;&gt;"",MAX(J$1:J416)+1,"")</f>
        <v/>
      </c>
      <c r="K417" s="109" t="s">
        <v>427</v>
      </c>
      <c r="L417" s="205"/>
      <c r="M417" s="295"/>
      <c r="N417" s="641"/>
      <c r="O417" s="296" t="str">
        <f t="shared" si="1200"/>
        <v/>
      </c>
      <c r="P417" s="109"/>
      <c r="Q417" s="449"/>
      <c r="R417" s="115"/>
      <c r="T417" s="273"/>
      <c r="U417" s="126"/>
      <c r="V417" s="126"/>
      <c r="W417" s="126"/>
      <c r="X417" s="126"/>
      <c r="Y417" s="126"/>
      <c r="Z417" s="126"/>
      <c r="AA417" s="97"/>
      <c r="AB417" s="149"/>
      <c r="AC417" s="141"/>
      <c r="AD417" s="128" t="str">
        <f t="shared" si="1250"/>
        <v/>
      </c>
      <c r="AE417" s="128"/>
      <c r="AF417" s="128" t="str">
        <f t="shared" si="1251"/>
        <v/>
      </c>
      <c r="AG417" s="128"/>
      <c r="AH417" s="128" t="str">
        <f t="shared" si="1252"/>
        <v/>
      </c>
      <c r="AI417" s="129"/>
      <c r="AJ417" s="130"/>
      <c r="AK417" s="128"/>
      <c r="AL417" s="128" t="str">
        <f t="shared" si="1253"/>
        <v/>
      </c>
      <c r="AM417" s="128"/>
      <c r="AN417" s="128" t="str">
        <f t="shared" si="1254"/>
        <v/>
      </c>
      <c r="AO417" s="128"/>
      <c r="AP417" s="128" t="str">
        <f t="shared" si="1255"/>
        <v/>
      </c>
      <c r="AQ417" s="129"/>
      <c r="AR417" s="130"/>
      <c r="AS417" s="128"/>
      <c r="AT417" s="128" t="str">
        <f t="shared" si="1256"/>
        <v/>
      </c>
      <c r="AU417" s="128"/>
      <c r="AV417" s="128" t="str">
        <f t="shared" si="1257"/>
        <v/>
      </c>
      <c r="AW417" s="128"/>
      <c r="AX417" s="128" t="str">
        <f t="shared" si="1258"/>
        <v/>
      </c>
      <c r="AY417" s="129"/>
      <c r="AZ417" s="130"/>
      <c r="BA417" s="128"/>
      <c r="BB417" s="128" t="str">
        <f t="shared" si="1259"/>
        <v/>
      </c>
      <c r="BC417" s="128"/>
      <c r="BD417" s="128" t="str">
        <f t="shared" si="1260"/>
        <v/>
      </c>
      <c r="BE417" s="128"/>
      <c r="BF417" s="128" t="str">
        <f t="shared" si="1261"/>
        <v/>
      </c>
      <c r="BG417" s="129"/>
      <c r="BH417" s="130"/>
      <c r="BI417" s="126"/>
      <c r="BJ417" s="128" t="str">
        <f t="shared" si="1262"/>
        <v/>
      </c>
      <c r="BK417" s="128"/>
      <c r="BL417" s="128" t="str">
        <f t="shared" si="1263"/>
        <v/>
      </c>
      <c r="BM417" s="128"/>
      <c r="BN417" s="128" t="str">
        <f t="shared" si="1264"/>
        <v/>
      </c>
      <c r="BO417" s="129"/>
      <c r="BP417" s="130"/>
      <c r="BQ417" s="126"/>
      <c r="BR417" s="128" t="str">
        <f t="shared" si="1229"/>
        <v/>
      </c>
      <c r="BS417" s="128"/>
      <c r="BT417" s="128" t="str">
        <f t="shared" si="1230"/>
        <v/>
      </c>
      <c r="BU417" s="128"/>
      <c r="BV417" s="128" t="str">
        <f t="shared" si="1231"/>
        <v/>
      </c>
      <c r="BW417" s="129"/>
      <c r="BX417" s="130"/>
      <c r="BY417" s="131"/>
      <c r="BZ417" s="128" t="str">
        <f t="shared" si="1232"/>
        <v/>
      </c>
      <c r="CA417" s="128"/>
      <c r="CB417" s="128" t="str">
        <f t="shared" si="1233"/>
        <v/>
      </c>
      <c r="CC417" s="128"/>
      <c r="CD417" s="128" t="str">
        <f t="shared" si="1234"/>
        <v/>
      </c>
      <c r="CE417" s="129"/>
      <c r="CF417" s="132"/>
      <c r="CG417" s="132"/>
      <c r="CH417" s="128" t="str">
        <f t="shared" si="1235"/>
        <v/>
      </c>
      <c r="CI417" s="128"/>
      <c r="CJ417" s="128" t="str">
        <f t="shared" si="1236"/>
        <v/>
      </c>
      <c r="CK417" s="128"/>
      <c r="CL417" s="128" t="str">
        <f t="shared" si="1237"/>
        <v/>
      </c>
      <c r="CM417" s="129"/>
      <c r="CN417" s="132"/>
      <c r="CO417" s="132"/>
      <c r="CP417" s="132"/>
      <c r="CQ417" s="132"/>
      <c r="CR417" s="132"/>
      <c r="CS417" s="132"/>
      <c r="CT417" s="132"/>
      <c r="CU417" s="132"/>
      <c r="CV417" s="132"/>
      <c r="DQ417" s="125" t="str">
        <f>IF(I417&lt;&gt;"",MAX(J$1:J416)+1,"")</f>
        <v/>
      </c>
    </row>
    <row r="418" spans="1:121" s="145" customFormat="1" ht="35.25" customHeight="1" x14ac:dyDescent="0.25">
      <c r="A418" s="312"/>
      <c r="B418" s="340" t="s">
        <v>84</v>
      </c>
      <c r="C418" s="352" t="str">
        <f t="shared" si="1244"/>
        <v>15 - LE SUIVI DE LA QUALITE ET LA FIDELISATION DU CLIENT</v>
      </c>
      <c r="D418" s="321" t="s">
        <v>427</v>
      </c>
      <c r="E418" s="340"/>
      <c r="F418" s="313">
        <f>VLOOKUP(H418,Feuil1!A$1:B$5,2,0)</f>
        <v>0.2</v>
      </c>
      <c r="G418" s="322">
        <f t="shared" si="1206"/>
        <v>5</v>
      </c>
      <c r="H418" s="318" t="s">
        <v>157</v>
      </c>
      <c r="I418" s="333">
        <v>91</v>
      </c>
      <c r="J418" s="663">
        <f>IF(I418&lt;&gt;"",MAX(J$1:J417)+1,"")</f>
        <v>360</v>
      </c>
      <c r="K418" s="443" t="s">
        <v>428</v>
      </c>
      <c r="L418" s="439">
        <v>1</v>
      </c>
      <c r="M418" s="437" t="s">
        <v>0</v>
      </c>
      <c r="N418" s="679"/>
      <c r="O418" s="438" t="str">
        <f t="shared" si="1200"/>
        <v>oui</v>
      </c>
      <c r="P418" s="401" t="s">
        <v>429</v>
      </c>
      <c r="Q418" s="446" t="s">
        <v>76</v>
      </c>
      <c r="R418" s="115"/>
      <c r="T418" s="116">
        <f t="shared" ref="T418:T420" si="1276">L418</f>
        <v>1</v>
      </c>
      <c r="U418" s="116">
        <f t="shared" ref="U418:U420" si="1277">IF(M418="OUI",1,IF(M418="NON",0,IF(M418="Non Mesuré","",0)))</f>
        <v>1</v>
      </c>
      <c r="V418" s="116">
        <f t="shared" ref="V418:V420" si="1278">IF(M418&lt;&gt;"Non Mesuré",T418*U418,"")</f>
        <v>1</v>
      </c>
      <c r="W418" s="116"/>
      <c r="X418" s="116">
        <f t="shared" ref="X418:X420" si="1279">IF(M418="Non Mesuré",T418,0)</f>
        <v>0</v>
      </c>
      <c r="Y418" s="116"/>
      <c r="Z418" s="116">
        <f t="shared" ref="Z418:Z420" si="1280">T418-X418</f>
        <v>1</v>
      </c>
      <c r="AA418" s="116"/>
      <c r="AB418" s="117"/>
      <c r="AC418" s="117"/>
      <c r="AD418" s="118" t="str">
        <f t="shared" si="1250"/>
        <v/>
      </c>
      <c r="AE418" s="118"/>
      <c r="AF418" s="118" t="str">
        <f t="shared" si="1251"/>
        <v/>
      </c>
      <c r="AG418" s="118"/>
      <c r="AH418" s="118" t="str">
        <f t="shared" si="1252"/>
        <v/>
      </c>
      <c r="AI418" s="119"/>
      <c r="AJ418" s="120"/>
      <c r="AK418" s="118"/>
      <c r="AL418" s="118" t="str">
        <f t="shared" si="1253"/>
        <v/>
      </c>
      <c r="AM418" s="118"/>
      <c r="AN418" s="118" t="str">
        <f t="shared" si="1254"/>
        <v/>
      </c>
      <c r="AO418" s="118"/>
      <c r="AP418" s="118" t="str">
        <f t="shared" si="1255"/>
        <v/>
      </c>
      <c r="AQ418" s="119"/>
      <c r="AR418" s="120"/>
      <c r="AS418" s="118"/>
      <c r="AT418" s="118" t="str">
        <f t="shared" si="1256"/>
        <v/>
      </c>
      <c r="AU418" s="118"/>
      <c r="AV418" s="118" t="str">
        <f t="shared" si="1257"/>
        <v/>
      </c>
      <c r="AW418" s="118"/>
      <c r="AX418" s="118" t="str">
        <f t="shared" si="1258"/>
        <v/>
      </c>
      <c r="AY418" s="119"/>
      <c r="AZ418" s="120"/>
      <c r="BA418" s="118"/>
      <c r="BB418" s="118" t="str">
        <f t="shared" si="1259"/>
        <v/>
      </c>
      <c r="BC418" s="118"/>
      <c r="BD418" s="118" t="str">
        <f t="shared" si="1260"/>
        <v/>
      </c>
      <c r="BE418" s="118"/>
      <c r="BF418" s="118" t="str">
        <f t="shared" si="1261"/>
        <v/>
      </c>
      <c r="BG418" s="119"/>
      <c r="BH418" s="120"/>
      <c r="BI418" s="116"/>
      <c r="BJ418" s="118">
        <f t="shared" si="1262"/>
        <v>1</v>
      </c>
      <c r="BK418" s="118"/>
      <c r="BL418" s="118">
        <f t="shared" si="1263"/>
        <v>0</v>
      </c>
      <c r="BM418" s="118"/>
      <c r="BN418" s="118">
        <f t="shared" si="1264"/>
        <v>1</v>
      </c>
      <c r="BO418" s="119"/>
      <c r="BP418" s="120"/>
      <c r="BQ418" s="116"/>
      <c r="BR418" s="118" t="str">
        <f t="shared" si="1229"/>
        <v/>
      </c>
      <c r="BS418" s="118"/>
      <c r="BT418" s="118" t="str">
        <f t="shared" si="1230"/>
        <v/>
      </c>
      <c r="BU418" s="118"/>
      <c r="BV418" s="118" t="str">
        <f t="shared" si="1231"/>
        <v/>
      </c>
      <c r="BW418" s="119"/>
      <c r="BX418" s="120"/>
      <c r="BY418" s="121"/>
      <c r="BZ418" s="118" t="str">
        <f t="shared" si="1232"/>
        <v/>
      </c>
      <c r="CA418" s="118"/>
      <c r="CB418" s="118" t="str">
        <f t="shared" si="1233"/>
        <v/>
      </c>
      <c r="CC418" s="118"/>
      <c r="CD418" s="118" t="str">
        <f t="shared" si="1234"/>
        <v/>
      </c>
      <c r="CE418" s="119"/>
      <c r="CF418" s="113"/>
      <c r="CG418" s="113"/>
      <c r="CH418" s="118" t="str">
        <f t="shared" si="1235"/>
        <v/>
      </c>
      <c r="CI418" s="118"/>
      <c r="CJ418" s="118" t="str">
        <f t="shared" si="1236"/>
        <v/>
      </c>
      <c r="CK418" s="118"/>
      <c r="CL418" s="118" t="str">
        <f t="shared" si="1237"/>
        <v/>
      </c>
      <c r="CM418" s="119"/>
      <c r="CN418" s="113"/>
      <c r="CO418" s="113"/>
      <c r="CP418" s="113"/>
      <c r="CQ418" s="113"/>
      <c r="CR418" s="113"/>
      <c r="CS418" s="113"/>
      <c r="CT418" s="113"/>
      <c r="CU418" s="113"/>
      <c r="CV418" s="113"/>
      <c r="DQ418" s="163">
        <f>IF(I418&lt;&gt;"",MAX(J$1:J417)+1,"")</f>
        <v>360</v>
      </c>
    </row>
    <row r="419" spans="1:121" s="145" customFormat="1" ht="50.25" customHeight="1" x14ac:dyDescent="0.25">
      <c r="A419" s="312"/>
      <c r="B419" s="340" t="s">
        <v>84</v>
      </c>
      <c r="C419" s="352" t="str">
        <f t="shared" si="1244"/>
        <v>15 - LE SUIVI DE LA QUALITE ET LA FIDELISATION DU CLIENT</v>
      </c>
      <c r="D419" s="321" t="s">
        <v>427</v>
      </c>
      <c r="E419" s="340"/>
      <c r="F419" s="313">
        <f>VLOOKUP(H419,Feuil1!A$1:B$5,2,0)</f>
        <v>0.2</v>
      </c>
      <c r="G419" s="322">
        <f t="shared" si="1206"/>
        <v>5</v>
      </c>
      <c r="H419" s="318" t="s">
        <v>157</v>
      </c>
      <c r="I419" s="333">
        <v>93</v>
      </c>
      <c r="J419" s="663">
        <f>IF(I419&lt;&gt;"",MAX(J$1:J418)+1,"")</f>
        <v>361</v>
      </c>
      <c r="K419" s="562" t="s">
        <v>750</v>
      </c>
      <c r="L419" s="186">
        <v>1</v>
      </c>
      <c r="M419" s="297" t="s">
        <v>0</v>
      </c>
      <c r="N419" s="668"/>
      <c r="O419" s="298" t="s">
        <v>78</v>
      </c>
      <c r="P419" s="187" t="s">
        <v>777</v>
      </c>
      <c r="Q419" s="447" t="s">
        <v>76</v>
      </c>
      <c r="R419" s="115" t="s">
        <v>78</v>
      </c>
      <c r="T419" s="116">
        <f t="shared" si="1276"/>
        <v>1</v>
      </c>
      <c r="U419" s="116">
        <f t="shared" si="1277"/>
        <v>1</v>
      </c>
      <c r="V419" s="116">
        <f t="shared" si="1278"/>
        <v>1</v>
      </c>
      <c r="W419" s="116"/>
      <c r="X419" s="116">
        <f t="shared" si="1279"/>
        <v>0</v>
      </c>
      <c r="Y419" s="116"/>
      <c r="Z419" s="116">
        <f t="shared" si="1280"/>
        <v>1</v>
      </c>
      <c r="AA419" s="116"/>
      <c r="AB419" s="117"/>
      <c r="AC419" s="117"/>
      <c r="AD419" s="118" t="str">
        <f t="shared" si="1250"/>
        <v/>
      </c>
      <c r="AE419" s="118"/>
      <c r="AF419" s="118" t="str">
        <f t="shared" si="1251"/>
        <v/>
      </c>
      <c r="AG419" s="118"/>
      <c r="AH419" s="118" t="str">
        <f t="shared" si="1252"/>
        <v/>
      </c>
      <c r="AI419" s="119"/>
      <c r="AJ419" s="120"/>
      <c r="AK419" s="118"/>
      <c r="AL419" s="118" t="str">
        <f t="shared" si="1253"/>
        <v/>
      </c>
      <c r="AM419" s="118"/>
      <c r="AN419" s="118" t="str">
        <f t="shared" si="1254"/>
        <v/>
      </c>
      <c r="AO419" s="118"/>
      <c r="AP419" s="118" t="str">
        <f t="shared" si="1255"/>
        <v/>
      </c>
      <c r="AQ419" s="119"/>
      <c r="AR419" s="120"/>
      <c r="AS419" s="118"/>
      <c r="AT419" s="118" t="str">
        <f t="shared" si="1256"/>
        <v/>
      </c>
      <c r="AU419" s="118"/>
      <c r="AV419" s="118" t="str">
        <f t="shared" si="1257"/>
        <v/>
      </c>
      <c r="AW419" s="118"/>
      <c r="AX419" s="118" t="str">
        <f t="shared" si="1258"/>
        <v/>
      </c>
      <c r="AY419" s="119"/>
      <c r="AZ419" s="120"/>
      <c r="BA419" s="118"/>
      <c r="BB419" s="118" t="str">
        <f t="shared" si="1259"/>
        <v/>
      </c>
      <c r="BC419" s="118"/>
      <c r="BD419" s="118" t="str">
        <f t="shared" si="1260"/>
        <v/>
      </c>
      <c r="BE419" s="118"/>
      <c r="BF419" s="118" t="str">
        <f t="shared" si="1261"/>
        <v/>
      </c>
      <c r="BG419" s="119"/>
      <c r="BH419" s="120"/>
      <c r="BI419" s="116"/>
      <c r="BJ419" s="118">
        <f t="shared" si="1262"/>
        <v>1</v>
      </c>
      <c r="BK419" s="118"/>
      <c r="BL419" s="118">
        <f t="shared" si="1263"/>
        <v>0</v>
      </c>
      <c r="BM419" s="118"/>
      <c r="BN419" s="118">
        <f t="shared" si="1264"/>
        <v>1</v>
      </c>
      <c r="BO419" s="119"/>
      <c r="BP419" s="120"/>
      <c r="BQ419" s="116"/>
      <c r="BR419" s="118" t="str">
        <f t="shared" si="1229"/>
        <v/>
      </c>
      <c r="BS419" s="118"/>
      <c r="BT419" s="118" t="str">
        <f t="shared" si="1230"/>
        <v/>
      </c>
      <c r="BU419" s="118"/>
      <c r="BV419" s="118" t="str">
        <f t="shared" si="1231"/>
        <v/>
      </c>
      <c r="BW419" s="119"/>
      <c r="BX419" s="120"/>
      <c r="BY419" s="121"/>
      <c r="BZ419" s="118" t="str">
        <f t="shared" si="1232"/>
        <v/>
      </c>
      <c r="CA419" s="118"/>
      <c r="CB419" s="118" t="str">
        <f t="shared" si="1233"/>
        <v/>
      </c>
      <c r="CC419" s="118"/>
      <c r="CD419" s="118" t="str">
        <f t="shared" si="1234"/>
        <v/>
      </c>
      <c r="CE419" s="119"/>
      <c r="CF419" s="113"/>
      <c r="CG419" s="113"/>
      <c r="CH419" s="118" t="str">
        <f t="shared" si="1235"/>
        <v/>
      </c>
      <c r="CI419" s="118"/>
      <c r="CJ419" s="118" t="str">
        <f t="shared" si="1236"/>
        <v/>
      </c>
      <c r="CK419" s="118"/>
      <c r="CL419" s="118" t="str">
        <f t="shared" si="1237"/>
        <v/>
      </c>
      <c r="CM419" s="119"/>
      <c r="CN419" s="113"/>
      <c r="CO419" s="113"/>
      <c r="CP419" s="113"/>
      <c r="CQ419" s="113"/>
      <c r="CR419" s="113"/>
      <c r="CS419" s="113"/>
      <c r="CT419" s="113"/>
      <c r="CU419" s="113"/>
      <c r="CV419" s="113"/>
      <c r="DQ419" s="163">
        <f>IF(I419&lt;&gt;"",MAX(J$1:J418)+1,"")</f>
        <v>361</v>
      </c>
    </row>
    <row r="420" spans="1:121" s="123" customFormat="1" ht="42.75" customHeight="1" x14ac:dyDescent="0.25">
      <c r="A420" s="364"/>
      <c r="B420" s="392" t="s">
        <v>72</v>
      </c>
      <c r="C420" s="352" t="str">
        <f t="shared" si="1244"/>
        <v>15 - LE SUIVI DE LA QUALITE ET LA FIDELISATION DU CLIENT</v>
      </c>
      <c r="D420" s="321" t="s">
        <v>427</v>
      </c>
      <c r="E420" s="392"/>
      <c r="F420" s="313">
        <f>VLOOKUP(H420,Feuil1!A$1:B$5,2,0)</f>
        <v>0.2</v>
      </c>
      <c r="G420" s="322">
        <f t="shared" si="1206"/>
        <v>5</v>
      </c>
      <c r="H420" s="318" t="s">
        <v>157</v>
      </c>
      <c r="I420" s="333">
        <v>200</v>
      </c>
      <c r="J420" s="663">
        <f>IF(I420&lt;&gt;"",MAX(J$1:J419)+1,"")</f>
        <v>362</v>
      </c>
      <c r="K420" s="444" t="s">
        <v>430</v>
      </c>
      <c r="L420" s="190">
        <v>1</v>
      </c>
      <c r="M420" s="292" t="s">
        <v>0</v>
      </c>
      <c r="N420" s="670"/>
      <c r="O420" s="293" t="str">
        <f t="shared" si="1200"/>
        <v/>
      </c>
      <c r="P420" s="442" t="s">
        <v>431</v>
      </c>
      <c r="Q420" s="448" t="s">
        <v>76</v>
      </c>
      <c r="R420" s="115"/>
      <c r="S420" s="145"/>
      <c r="T420" s="116">
        <f t="shared" si="1276"/>
        <v>1</v>
      </c>
      <c r="U420" s="116">
        <f t="shared" si="1277"/>
        <v>1</v>
      </c>
      <c r="V420" s="116">
        <f t="shared" si="1278"/>
        <v>1</v>
      </c>
      <c r="W420" s="116"/>
      <c r="X420" s="116">
        <f t="shared" si="1279"/>
        <v>0</v>
      </c>
      <c r="Y420" s="116"/>
      <c r="Z420" s="116">
        <f t="shared" si="1280"/>
        <v>1</v>
      </c>
      <c r="AA420" s="116"/>
      <c r="AB420" s="117"/>
      <c r="AC420" s="117"/>
      <c r="AD420" s="118" t="str">
        <f t="shared" si="1250"/>
        <v/>
      </c>
      <c r="AE420" s="118"/>
      <c r="AF420" s="118" t="str">
        <f t="shared" si="1251"/>
        <v/>
      </c>
      <c r="AG420" s="118"/>
      <c r="AH420" s="118" t="str">
        <f t="shared" si="1252"/>
        <v/>
      </c>
      <c r="AI420" s="119"/>
      <c r="AJ420" s="120"/>
      <c r="AK420" s="118"/>
      <c r="AL420" s="118" t="str">
        <f t="shared" si="1253"/>
        <v/>
      </c>
      <c r="AM420" s="118"/>
      <c r="AN420" s="118" t="str">
        <f t="shared" si="1254"/>
        <v/>
      </c>
      <c r="AO420" s="118"/>
      <c r="AP420" s="118" t="str">
        <f t="shared" si="1255"/>
        <v/>
      </c>
      <c r="AQ420" s="119"/>
      <c r="AR420" s="120"/>
      <c r="AS420" s="118"/>
      <c r="AT420" s="118" t="str">
        <f t="shared" si="1256"/>
        <v/>
      </c>
      <c r="AU420" s="118"/>
      <c r="AV420" s="118" t="str">
        <f t="shared" si="1257"/>
        <v/>
      </c>
      <c r="AW420" s="118"/>
      <c r="AX420" s="118" t="str">
        <f t="shared" si="1258"/>
        <v/>
      </c>
      <c r="AY420" s="119"/>
      <c r="AZ420" s="120"/>
      <c r="BA420" s="118"/>
      <c r="BB420" s="118" t="str">
        <f t="shared" si="1259"/>
        <v/>
      </c>
      <c r="BC420" s="118"/>
      <c r="BD420" s="118" t="str">
        <f t="shared" si="1260"/>
        <v/>
      </c>
      <c r="BE420" s="118"/>
      <c r="BF420" s="118" t="str">
        <f t="shared" si="1261"/>
        <v/>
      </c>
      <c r="BG420" s="119"/>
      <c r="BH420" s="120"/>
      <c r="BI420" s="116"/>
      <c r="BJ420" s="118">
        <f t="shared" si="1262"/>
        <v>1</v>
      </c>
      <c r="BK420" s="118"/>
      <c r="BL420" s="118">
        <f t="shared" si="1263"/>
        <v>0</v>
      </c>
      <c r="BM420" s="118"/>
      <c r="BN420" s="118">
        <f t="shared" si="1264"/>
        <v>1</v>
      </c>
      <c r="BO420" s="119"/>
      <c r="BP420" s="120"/>
      <c r="BQ420" s="116"/>
      <c r="BR420" s="118" t="str">
        <f t="shared" ref="BR420:BR449" si="1281">IF(A420=31,V420,"")</f>
        <v/>
      </c>
      <c r="BS420" s="118"/>
      <c r="BT420" s="118" t="str">
        <f t="shared" ref="BT420:BT449" si="1282">IF(A420=31,X420,"")</f>
        <v/>
      </c>
      <c r="BU420" s="118"/>
      <c r="BV420" s="118" t="str">
        <f t="shared" ref="BV420:BV449" si="1283">IF(A420=31,Z420,"")</f>
        <v/>
      </c>
      <c r="BW420" s="119"/>
      <c r="BX420" s="120"/>
      <c r="BY420" s="121"/>
      <c r="BZ420" s="118" t="str">
        <f t="shared" ref="BZ420:BZ449" si="1284">IF(A420=32,V420,"")</f>
        <v/>
      </c>
      <c r="CA420" s="118"/>
      <c r="CB420" s="118" t="str">
        <f t="shared" ref="CB420:CB449" si="1285">IF(A420=32,X420,"")</f>
        <v/>
      </c>
      <c r="CC420" s="118"/>
      <c r="CD420" s="118" t="str">
        <f t="shared" ref="CD420:CD449" si="1286">IF(A420=32,Z420,"")</f>
        <v/>
      </c>
      <c r="CE420" s="119"/>
      <c r="CF420" s="113"/>
      <c r="CG420" s="113"/>
      <c r="CH420" s="118" t="str">
        <f t="shared" ref="CH420:CH449" si="1287">IF(A420=33,V420,"")</f>
        <v/>
      </c>
      <c r="CI420" s="118"/>
      <c r="CJ420" s="118" t="str">
        <f t="shared" ref="CJ420:CJ449" si="1288">IF(A420=33,X420,"")</f>
        <v/>
      </c>
      <c r="CK420" s="118"/>
      <c r="CL420" s="118" t="str">
        <f t="shared" ref="CL420:CL449" si="1289">IF(A420=33,Z420,"")</f>
        <v/>
      </c>
      <c r="CM420" s="119"/>
      <c r="CN420" s="113"/>
      <c r="CO420" s="113"/>
      <c r="CP420" s="113"/>
      <c r="DQ420" s="165"/>
    </row>
    <row r="421" spans="1:121" s="113" customFormat="1" ht="33.75" customHeight="1" x14ac:dyDescent="0.2">
      <c r="A421" s="312"/>
      <c r="B421" s="313"/>
      <c r="C421" s="313"/>
      <c r="D421" s="313"/>
      <c r="E421" s="313"/>
      <c r="F421" s="313"/>
      <c r="G421" s="322"/>
      <c r="H421" s="323"/>
      <c r="I421" s="333"/>
      <c r="J421" s="663" t="str">
        <f>IF(I421&lt;&gt;"",MAX(J$1:J420)+1,"")</f>
        <v/>
      </c>
      <c r="K421" s="479" t="s">
        <v>686</v>
      </c>
      <c r="L421" s="480" t="s">
        <v>44</v>
      </c>
      <c r="M421" s="481" t="s">
        <v>45</v>
      </c>
      <c r="N421" s="726" t="s">
        <v>46</v>
      </c>
      <c r="O421" s="290" t="str">
        <f t="shared" si="1200"/>
        <v/>
      </c>
      <c r="P421" s="479" t="s">
        <v>48</v>
      </c>
      <c r="Q421" s="482" t="s">
        <v>488</v>
      </c>
      <c r="R421" s="115"/>
      <c r="S421" s="145"/>
      <c r="T421" s="263"/>
      <c r="U421" s="116"/>
      <c r="V421" s="116"/>
      <c r="W421" s="116">
        <f>SUM(V399:V420)</f>
        <v>33</v>
      </c>
      <c r="X421" s="116"/>
      <c r="Y421" s="116">
        <f>SUM(X399:X420)</f>
        <v>0</v>
      </c>
      <c r="Z421" s="116"/>
      <c r="AA421" s="116">
        <f>SUM(Z399:Z420)</f>
        <v>33</v>
      </c>
      <c r="AB421" s="117">
        <f>W421/AA421</f>
        <v>1</v>
      </c>
      <c r="AC421" s="117"/>
      <c r="AD421" s="118" t="str">
        <f t="shared" si="1250"/>
        <v/>
      </c>
      <c r="AE421" s="118"/>
      <c r="AF421" s="118" t="str">
        <f t="shared" si="1251"/>
        <v/>
      </c>
      <c r="AG421" s="118"/>
      <c r="AH421" s="118" t="str">
        <f t="shared" si="1252"/>
        <v/>
      </c>
      <c r="AI421" s="119"/>
      <c r="AJ421" s="120"/>
      <c r="AK421" s="118"/>
      <c r="AL421" s="118" t="str">
        <f t="shared" si="1253"/>
        <v/>
      </c>
      <c r="AM421" s="118"/>
      <c r="AN421" s="118" t="str">
        <f t="shared" si="1254"/>
        <v/>
      </c>
      <c r="AO421" s="118"/>
      <c r="AP421" s="118" t="str">
        <f t="shared" si="1255"/>
        <v/>
      </c>
      <c r="AQ421" s="119"/>
      <c r="AR421" s="120"/>
      <c r="AS421" s="118"/>
      <c r="AT421" s="118" t="str">
        <f t="shared" si="1256"/>
        <v/>
      </c>
      <c r="AU421" s="118"/>
      <c r="AV421" s="118" t="str">
        <f t="shared" si="1257"/>
        <v/>
      </c>
      <c r="AW421" s="118"/>
      <c r="AX421" s="118" t="str">
        <f t="shared" si="1258"/>
        <v/>
      </c>
      <c r="AY421" s="119"/>
      <c r="AZ421" s="120"/>
      <c r="BA421" s="118"/>
      <c r="BB421" s="118" t="str">
        <f t="shared" si="1259"/>
        <v/>
      </c>
      <c r="BC421" s="118"/>
      <c r="BD421" s="118" t="str">
        <f t="shared" si="1260"/>
        <v/>
      </c>
      <c r="BE421" s="118"/>
      <c r="BF421" s="118" t="str">
        <f t="shared" si="1261"/>
        <v/>
      </c>
      <c r="BG421" s="119"/>
      <c r="BH421" s="120"/>
      <c r="BI421" s="116"/>
      <c r="BJ421" s="118" t="str">
        <f t="shared" si="1262"/>
        <v/>
      </c>
      <c r="BK421" s="118"/>
      <c r="BL421" s="118" t="str">
        <f t="shared" si="1263"/>
        <v/>
      </c>
      <c r="BM421" s="118"/>
      <c r="BN421" s="118" t="str">
        <f t="shared" si="1264"/>
        <v/>
      </c>
      <c r="BO421" s="119"/>
      <c r="BP421" s="120"/>
      <c r="BQ421" s="116"/>
      <c r="BR421" s="118" t="str">
        <f t="shared" si="1281"/>
        <v/>
      </c>
      <c r="BS421" s="118"/>
      <c r="BT421" s="118" t="str">
        <f t="shared" si="1282"/>
        <v/>
      </c>
      <c r="BU421" s="118"/>
      <c r="BV421" s="118" t="str">
        <f t="shared" si="1283"/>
        <v/>
      </c>
      <c r="BW421" s="119"/>
      <c r="BX421" s="120"/>
      <c r="BY421" s="121"/>
      <c r="BZ421" s="118" t="str">
        <f t="shared" si="1284"/>
        <v/>
      </c>
      <c r="CA421" s="118"/>
      <c r="CB421" s="118" t="str">
        <f t="shared" si="1285"/>
        <v/>
      </c>
      <c r="CC421" s="118"/>
      <c r="CD421" s="118" t="str">
        <f t="shared" si="1286"/>
        <v/>
      </c>
      <c r="CE421" s="119"/>
      <c r="CH421" s="118" t="str">
        <f t="shared" si="1287"/>
        <v/>
      </c>
      <c r="CI421" s="118"/>
      <c r="CJ421" s="118" t="str">
        <f t="shared" si="1288"/>
        <v/>
      </c>
      <c r="CK421" s="118"/>
      <c r="CL421" s="118" t="str">
        <f t="shared" si="1289"/>
        <v/>
      </c>
      <c r="CM421" s="119"/>
      <c r="DQ421" s="134" t="str">
        <f>IF(I421&lt;&gt;"",MAX(J$1:J419)+1,"")</f>
        <v/>
      </c>
    </row>
    <row r="422" spans="1:121" s="132" customFormat="1" ht="27" customHeight="1" x14ac:dyDescent="0.25">
      <c r="A422" s="312"/>
      <c r="B422" s="313"/>
      <c r="C422" s="313"/>
      <c r="D422" s="313"/>
      <c r="E422" s="313"/>
      <c r="F422" s="313"/>
      <c r="G422" s="322"/>
      <c r="H422" s="323"/>
      <c r="I422" s="350"/>
      <c r="J422" s="663" t="str">
        <f>IF(I422&lt;&gt;"",MAX(J$1:J421)+1,"")</f>
        <v/>
      </c>
      <c r="K422" s="143" t="s">
        <v>432</v>
      </c>
      <c r="L422" s="204"/>
      <c r="M422" s="222"/>
      <c r="N422" s="641"/>
      <c r="O422" s="201" t="str">
        <f t="shared" si="1200"/>
        <v/>
      </c>
      <c r="P422" s="125"/>
      <c r="Q422" s="449"/>
      <c r="R422" s="115"/>
      <c r="S422" s="112"/>
      <c r="T422" s="101"/>
      <c r="U422" s="152"/>
      <c r="V422" s="152"/>
      <c r="W422" s="101"/>
      <c r="X422" s="152"/>
      <c r="Y422" s="152"/>
      <c r="Z422" s="152"/>
      <c r="AA422" s="152"/>
      <c r="AB422" s="153"/>
      <c r="AC422" s="141"/>
      <c r="AD422" s="128" t="str">
        <f t="shared" si="1250"/>
        <v/>
      </c>
      <c r="AE422" s="128"/>
      <c r="AF422" s="128" t="str">
        <f t="shared" si="1251"/>
        <v/>
      </c>
      <c r="AG422" s="128"/>
      <c r="AH422" s="128" t="str">
        <f t="shared" si="1252"/>
        <v/>
      </c>
      <c r="AI422" s="129"/>
      <c r="AJ422" s="130"/>
      <c r="AK422" s="128"/>
      <c r="AL422" s="128" t="str">
        <f t="shared" si="1253"/>
        <v/>
      </c>
      <c r="AM422" s="128"/>
      <c r="AN422" s="128" t="str">
        <f t="shared" si="1254"/>
        <v/>
      </c>
      <c r="AO422" s="128"/>
      <c r="AP422" s="128" t="str">
        <f t="shared" si="1255"/>
        <v/>
      </c>
      <c r="AQ422" s="129"/>
      <c r="AR422" s="130"/>
      <c r="AS422" s="128"/>
      <c r="AT422" s="128" t="str">
        <f t="shared" si="1256"/>
        <v/>
      </c>
      <c r="AU422" s="128"/>
      <c r="AV422" s="128" t="str">
        <f t="shared" si="1257"/>
        <v/>
      </c>
      <c r="AW422" s="128"/>
      <c r="AX422" s="128" t="str">
        <f t="shared" si="1258"/>
        <v/>
      </c>
      <c r="AY422" s="129"/>
      <c r="AZ422" s="130"/>
      <c r="BA422" s="128"/>
      <c r="BB422" s="128" t="str">
        <f t="shared" si="1259"/>
        <v/>
      </c>
      <c r="BC422" s="128"/>
      <c r="BD422" s="128" t="str">
        <f t="shared" si="1260"/>
        <v/>
      </c>
      <c r="BE422" s="128"/>
      <c r="BF422" s="128" t="str">
        <f t="shared" si="1261"/>
        <v/>
      </c>
      <c r="BG422" s="129"/>
      <c r="BH422" s="130"/>
      <c r="BI422" s="126"/>
      <c r="BJ422" s="128" t="str">
        <f t="shared" si="1262"/>
        <v/>
      </c>
      <c r="BK422" s="128"/>
      <c r="BL422" s="128" t="str">
        <f t="shared" si="1263"/>
        <v/>
      </c>
      <c r="BM422" s="128"/>
      <c r="BN422" s="128" t="str">
        <f t="shared" si="1264"/>
        <v/>
      </c>
      <c r="BO422" s="129"/>
      <c r="BP422" s="130"/>
      <c r="BQ422" s="126"/>
      <c r="BR422" s="128" t="str">
        <f t="shared" si="1281"/>
        <v/>
      </c>
      <c r="BS422" s="128"/>
      <c r="BT422" s="128" t="str">
        <f t="shared" si="1282"/>
        <v/>
      </c>
      <c r="BU422" s="128"/>
      <c r="BV422" s="128" t="str">
        <f t="shared" si="1283"/>
        <v/>
      </c>
      <c r="BW422" s="129"/>
      <c r="BX422" s="130"/>
      <c r="BY422" s="131"/>
      <c r="BZ422" s="128" t="str">
        <f t="shared" si="1284"/>
        <v/>
      </c>
      <c r="CA422" s="128"/>
      <c r="CB422" s="128" t="str">
        <f t="shared" si="1285"/>
        <v/>
      </c>
      <c r="CC422" s="128"/>
      <c r="CD422" s="128" t="str">
        <f t="shared" si="1286"/>
        <v/>
      </c>
      <c r="CE422" s="129"/>
      <c r="CH422" s="128" t="str">
        <f t="shared" si="1287"/>
        <v/>
      </c>
      <c r="CI422" s="128"/>
      <c r="CJ422" s="128" t="str">
        <f t="shared" si="1288"/>
        <v/>
      </c>
      <c r="CK422" s="128"/>
      <c r="CL422" s="128" t="str">
        <f t="shared" si="1289"/>
        <v/>
      </c>
      <c r="CM422" s="129"/>
      <c r="DQ422" s="124" t="str">
        <f>IF(I422&lt;&gt;"",MAX(J$1:J421)+1,"")</f>
        <v/>
      </c>
    </row>
    <row r="423" spans="1:121" s="113" customFormat="1" ht="48" customHeight="1" x14ac:dyDescent="0.25">
      <c r="A423" s="312"/>
      <c r="B423" s="313" t="s">
        <v>84</v>
      </c>
      <c r="C423" s="352" t="str">
        <f t="shared" ref="C423:C443" si="1290">$K$421</f>
        <v>16 - LE DEVELOPPEMENT DURABLE</v>
      </c>
      <c r="D423" s="351" t="s">
        <v>432</v>
      </c>
      <c r="E423" s="313"/>
      <c r="F423" s="313">
        <f>VLOOKUP(H423,Feuil1!A$1:B$5,2,0)</f>
        <v>0.1</v>
      </c>
      <c r="G423" s="322">
        <f t="shared" si="1206"/>
        <v>4</v>
      </c>
      <c r="H423" s="323" t="s">
        <v>115</v>
      </c>
      <c r="I423" s="333">
        <v>99</v>
      </c>
      <c r="J423" s="663">
        <f>IF(I423&lt;&gt;"",MAX(J$1:J422)+1,"")</f>
        <v>363</v>
      </c>
      <c r="K423" s="401" t="s">
        <v>434</v>
      </c>
      <c r="L423" s="402">
        <v>1</v>
      </c>
      <c r="M423" s="403" t="s">
        <v>0</v>
      </c>
      <c r="N423" s="679"/>
      <c r="O423" s="404" t="str">
        <f t="shared" si="1200"/>
        <v/>
      </c>
      <c r="P423" s="401" t="s">
        <v>435</v>
      </c>
      <c r="Q423" s="446" t="s">
        <v>763</v>
      </c>
      <c r="R423" s="115"/>
      <c r="S423" s="145"/>
      <c r="T423" s="116">
        <f t="shared" ref="T423:T424" si="1291">L423</f>
        <v>1</v>
      </c>
      <c r="U423" s="116">
        <f t="shared" ref="U423:U424" si="1292">IF(M423="OUI",1,IF(M423="NON",0,IF(M423="Non Mesuré","",0)))</f>
        <v>1</v>
      </c>
      <c r="V423" s="116">
        <f t="shared" ref="V423:V424" si="1293">IF(M423&lt;&gt;"Non Mesuré",T423*U423,"")</f>
        <v>1</v>
      </c>
      <c r="W423" s="116"/>
      <c r="X423" s="116">
        <f t="shared" ref="X423:X424" si="1294">IF(M423="Non Mesuré",T423,0)</f>
        <v>0</v>
      </c>
      <c r="Y423" s="116"/>
      <c r="Z423" s="116">
        <f t="shared" ref="Z423:Z424" si="1295">T423-X423</f>
        <v>1</v>
      </c>
      <c r="AA423" s="116"/>
      <c r="AB423" s="117"/>
      <c r="AC423" s="117"/>
      <c r="AD423" s="118" t="str">
        <f t="shared" si="1250"/>
        <v/>
      </c>
      <c r="AE423" s="118"/>
      <c r="AF423" s="118" t="str">
        <f t="shared" si="1251"/>
        <v/>
      </c>
      <c r="AG423" s="118"/>
      <c r="AH423" s="118" t="str">
        <f t="shared" si="1252"/>
        <v/>
      </c>
      <c r="AI423" s="119"/>
      <c r="AJ423" s="120"/>
      <c r="AK423" s="118"/>
      <c r="AL423" s="118" t="str">
        <f t="shared" si="1253"/>
        <v/>
      </c>
      <c r="AM423" s="118"/>
      <c r="AN423" s="118" t="str">
        <f t="shared" si="1254"/>
        <v/>
      </c>
      <c r="AO423" s="118"/>
      <c r="AP423" s="118" t="str">
        <f t="shared" si="1255"/>
        <v/>
      </c>
      <c r="AQ423" s="119"/>
      <c r="AR423" s="120"/>
      <c r="AS423" s="118"/>
      <c r="AT423" s="118" t="str">
        <f t="shared" si="1256"/>
        <v/>
      </c>
      <c r="AU423" s="118"/>
      <c r="AV423" s="118" t="str">
        <f t="shared" si="1257"/>
        <v/>
      </c>
      <c r="AW423" s="118"/>
      <c r="AX423" s="118" t="str">
        <f t="shared" si="1258"/>
        <v/>
      </c>
      <c r="AY423" s="119"/>
      <c r="AZ423" s="120"/>
      <c r="BA423" s="118"/>
      <c r="BB423" s="118">
        <f t="shared" si="1259"/>
        <v>1</v>
      </c>
      <c r="BC423" s="118"/>
      <c r="BD423" s="118">
        <f t="shared" si="1260"/>
        <v>0</v>
      </c>
      <c r="BE423" s="118"/>
      <c r="BF423" s="118">
        <f t="shared" si="1261"/>
        <v>1</v>
      </c>
      <c r="BG423" s="119"/>
      <c r="BH423" s="120"/>
      <c r="BI423" s="116"/>
      <c r="BJ423" s="118" t="str">
        <f t="shared" si="1262"/>
        <v/>
      </c>
      <c r="BK423" s="118"/>
      <c r="BL423" s="118" t="str">
        <f t="shared" si="1263"/>
        <v/>
      </c>
      <c r="BM423" s="118"/>
      <c r="BN423" s="118" t="str">
        <f t="shared" si="1264"/>
        <v/>
      </c>
      <c r="BO423" s="119"/>
      <c r="BP423" s="120"/>
      <c r="BQ423" s="116"/>
      <c r="BR423" s="118" t="str">
        <f t="shared" si="1281"/>
        <v/>
      </c>
      <c r="BS423" s="118"/>
      <c r="BT423" s="118" t="str">
        <f t="shared" si="1282"/>
        <v/>
      </c>
      <c r="BU423" s="118"/>
      <c r="BV423" s="118" t="str">
        <f t="shared" si="1283"/>
        <v/>
      </c>
      <c r="BW423" s="119"/>
      <c r="BX423" s="120"/>
      <c r="BY423" s="121"/>
      <c r="BZ423" s="118" t="str">
        <f t="shared" si="1284"/>
        <v/>
      </c>
      <c r="CA423" s="118"/>
      <c r="CB423" s="118" t="str">
        <f t="shared" si="1285"/>
        <v/>
      </c>
      <c r="CC423" s="118"/>
      <c r="CD423" s="118" t="str">
        <f t="shared" si="1286"/>
        <v/>
      </c>
      <c r="CE423" s="119"/>
      <c r="CH423" s="118" t="str">
        <f t="shared" si="1287"/>
        <v/>
      </c>
      <c r="CI423" s="118"/>
      <c r="CJ423" s="118" t="str">
        <f t="shared" si="1288"/>
        <v/>
      </c>
      <c r="CK423" s="118"/>
      <c r="CL423" s="118" t="str">
        <f t="shared" si="1289"/>
        <v/>
      </c>
      <c r="CM423" s="119"/>
      <c r="DQ423" s="134">
        <f>IF(I423&lt;&gt;"",MAX(J$1:J434)+1,"")</f>
        <v>373</v>
      </c>
    </row>
    <row r="424" spans="1:121" s="113" customFormat="1" ht="48" customHeight="1" x14ac:dyDescent="0.25">
      <c r="A424" s="312"/>
      <c r="B424" s="313" t="s">
        <v>84</v>
      </c>
      <c r="C424" s="352" t="str">
        <f t="shared" si="1290"/>
        <v>16 - LE DEVELOPPEMENT DURABLE</v>
      </c>
      <c r="D424" s="351" t="s">
        <v>432</v>
      </c>
      <c r="E424" s="313"/>
      <c r="F424" s="313">
        <f>VLOOKUP(H424,Feuil1!A$1:B$5,2,0)</f>
        <v>0.1</v>
      </c>
      <c r="G424" s="322">
        <f t="shared" si="1206"/>
        <v>4</v>
      </c>
      <c r="H424" s="323" t="s">
        <v>115</v>
      </c>
      <c r="I424" s="333">
        <v>99</v>
      </c>
      <c r="J424" s="663">
        <f>IF(I424&lt;&gt;"",MAX(J$1:J423)+1,"")</f>
        <v>364</v>
      </c>
      <c r="K424" s="185" t="s">
        <v>436</v>
      </c>
      <c r="L424" s="184">
        <v>1</v>
      </c>
      <c r="M424" s="214" t="s">
        <v>0</v>
      </c>
      <c r="N424" s="670"/>
      <c r="O424" s="200" t="str">
        <f t="shared" si="1200"/>
        <v/>
      </c>
      <c r="P424" s="185" t="s">
        <v>435</v>
      </c>
      <c r="Q424" s="448" t="s">
        <v>763</v>
      </c>
      <c r="R424" s="115"/>
      <c r="S424" s="145"/>
      <c r="T424" s="116">
        <f t="shared" si="1291"/>
        <v>1</v>
      </c>
      <c r="U424" s="116">
        <f t="shared" si="1292"/>
        <v>1</v>
      </c>
      <c r="V424" s="116">
        <f t="shared" si="1293"/>
        <v>1</v>
      </c>
      <c r="W424" s="116"/>
      <c r="X424" s="116">
        <f t="shared" si="1294"/>
        <v>0</v>
      </c>
      <c r="Y424" s="116"/>
      <c r="Z424" s="116">
        <f t="shared" si="1295"/>
        <v>1</v>
      </c>
      <c r="AA424" s="116"/>
      <c r="AB424" s="117"/>
      <c r="AC424" s="117"/>
      <c r="AD424" s="118" t="str">
        <f t="shared" si="1250"/>
        <v/>
      </c>
      <c r="AE424" s="118"/>
      <c r="AF424" s="118" t="str">
        <f t="shared" si="1251"/>
        <v/>
      </c>
      <c r="AG424" s="118"/>
      <c r="AH424" s="118" t="str">
        <f t="shared" si="1252"/>
        <v/>
      </c>
      <c r="AI424" s="119"/>
      <c r="AJ424" s="120"/>
      <c r="AK424" s="118"/>
      <c r="AL424" s="118" t="str">
        <f t="shared" si="1253"/>
        <v/>
      </c>
      <c r="AM424" s="118"/>
      <c r="AN424" s="118" t="str">
        <f t="shared" si="1254"/>
        <v/>
      </c>
      <c r="AO424" s="118"/>
      <c r="AP424" s="118" t="str">
        <f t="shared" si="1255"/>
        <v/>
      </c>
      <c r="AQ424" s="119"/>
      <c r="AR424" s="120"/>
      <c r="AS424" s="118"/>
      <c r="AT424" s="118" t="str">
        <f t="shared" si="1256"/>
        <v/>
      </c>
      <c r="AU424" s="118"/>
      <c r="AV424" s="118" t="str">
        <f t="shared" si="1257"/>
        <v/>
      </c>
      <c r="AW424" s="118"/>
      <c r="AX424" s="118" t="str">
        <f t="shared" si="1258"/>
        <v/>
      </c>
      <c r="AY424" s="119"/>
      <c r="AZ424" s="120"/>
      <c r="BA424" s="118"/>
      <c r="BB424" s="118">
        <f t="shared" si="1259"/>
        <v>1</v>
      </c>
      <c r="BC424" s="118"/>
      <c r="BD424" s="118">
        <f t="shared" si="1260"/>
        <v>0</v>
      </c>
      <c r="BE424" s="118"/>
      <c r="BF424" s="118">
        <f t="shared" si="1261"/>
        <v>1</v>
      </c>
      <c r="BG424" s="119"/>
      <c r="BH424" s="120"/>
      <c r="BI424" s="116"/>
      <c r="BJ424" s="118" t="str">
        <f t="shared" si="1262"/>
        <v/>
      </c>
      <c r="BK424" s="118"/>
      <c r="BL424" s="118" t="str">
        <f t="shared" si="1263"/>
        <v/>
      </c>
      <c r="BM424" s="118"/>
      <c r="BN424" s="118" t="str">
        <f t="shared" si="1264"/>
        <v/>
      </c>
      <c r="BO424" s="119"/>
      <c r="BP424" s="120"/>
      <c r="BQ424" s="116"/>
      <c r="BR424" s="118" t="str">
        <f t="shared" si="1281"/>
        <v/>
      </c>
      <c r="BS424" s="118"/>
      <c r="BT424" s="118" t="str">
        <f t="shared" si="1282"/>
        <v/>
      </c>
      <c r="BU424" s="118"/>
      <c r="BV424" s="118" t="str">
        <f t="shared" si="1283"/>
        <v/>
      </c>
      <c r="BW424" s="119"/>
      <c r="BX424" s="120"/>
      <c r="BY424" s="121"/>
      <c r="BZ424" s="118" t="str">
        <f t="shared" si="1284"/>
        <v/>
      </c>
      <c r="CA424" s="118"/>
      <c r="CB424" s="118" t="str">
        <f t="shared" si="1285"/>
        <v/>
      </c>
      <c r="CC424" s="118"/>
      <c r="CD424" s="118" t="str">
        <f t="shared" si="1286"/>
        <v/>
      </c>
      <c r="CE424" s="119"/>
      <c r="CH424" s="118" t="str">
        <f t="shared" si="1287"/>
        <v/>
      </c>
      <c r="CI424" s="118"/>
      <c r="CJ424" s="118" t="str">
        <f t="shared" si="1288"/>
        <v/>
      </c>
      <c r="CK424" s="118"/>
      <c r="CL424" s="118" t="str">
        <f t="shared" si="1289"/>
        <v/>
      </c>
      <c r="CM424" s="119"/>
      <c r="DQ424" s="134">
        <f>IF(I424&lt;&gt;"",MAX(J$1:J423)+1,"")</f>
        <v>364</v>
      </c>
    </row>
    <row r="425" spans="1:121" s="132" customFormat="1" ht="27.75" customHeight="1" x14ac:dyDescent="0.25">
      <c r="A425" s="312"/>
      <c r="B425" s="313"/>
      <c r="C425" s="313"/>
      <c r="D425" s="313"/>
      <c r="E425" s="313"/>
      <c r="F425" s="313"/>
      <c r="G425" s="322"/>
      <c r="H425" s="322"/>
      <c r="I425" s="350"/>
      <c r="J425" s="663" t="str">
        <f>IF(I425&lt;&gt;"",MAX(J$1:J424)+1,"")</f>
        <v/>
      </c>
      <c r="K425" s="143" t="s">
        <v>437</v>
      </c>
      <c r="L425" s="204"/>
      <c r="M425" s="222"/>
      <c r="N425" s="641"/>
      <c r="O425" s="201" t="str">
        <f t="shared" si="1200"/>
        <v/>
      </c>
      <c r="P425" s="125"/>
      <c r="Q425" s="449"/>
      <c r="R425" s="115"/>
      <c r="S425" s="112"/>
      <c r="T425" s="273"/>
      <c r="U425" s="126"/>
      <c r="V425" s="126"/>
      <c r="W425" s="126"/>
      <c r="X425" s="126"/>
      <c r="Y425" s="126"/>
      <c r="Z425" s="126"/>
      <c r="AA425" s="97"/>
      <c r="AB425" s="149"/>
      <c r="AC425" s="141"/>
      <c r="AD425" s="128" t="str">
        <f t="shared" si="1250"/>
        <v/>
      </c>
      <c r="AE425" s="128"/>
      <c r="AF425" s="128" t="str">
        <f t="shared" si="1251"/>
        <v/>
      </c>
      <c r="AG425" s="128"/>
      <c r="AH425" s="128" t="str">
        <f t="shared" si="1252"/>
        <v/>
      </c>
      <c r="AI425" s="129"/>
      <c r="AJ425" s="130"/>
      <c r="AK425" s="128"/>
      <c r="AL425" s="128" t="str">
        <f t="shared" si="1253"/>
        <v/>
      </c>
      <c r="AM425" s="128"/>
      <c r="AN425" s="128" t="str">
        <f t="shared" si="1254"/>
        <v/>
      </c>
      <c r="AO425" s="128"/>
      <c r="AP425" s="128" t="str">
        <f t="shared" si="1255"/>
        <v/>
      </c>
      <c r="AQ425" s="129"/>
      <c r="AR425" s="130"/>
      <c r="AS425" s="128"/>
      <c r="AT425" s="128" t="str">
        <f t="shared" si="1256"/>
        <v/>
      </c>
      <c r="AU425" s="128"/>
      <c r="AV425" s="128" t="str">
        <f t="shared" si="1257"/>
        <v/>
      </c>
      <c r="AW425" s="128"/>
      <c r="AX425" s="128" t="str">
        <f t="shared" si="1258"/>
        <v/>
      </c>
      <c r="AY425" s="129"/>
      <c r="AZ425" s="130"/>
      <c r="BA425" s="128"/>
      <c r="BB425" s="128" t="str">
        <f t="shared" si="1259"/>
        <v/>
      </c>
      <c r="BC425" s="128"/>
      <c r="BD425" s="128" t="str">
        <f t="shared" si="1260"/>
        <v/>
      </c>
      <c r="BE425" s="128"/>
      <c r="BF425" s="128" t="str">
        <f t="shared" si="1261"/>
        <v/>
      </c>
      <c r="BG425" s="129"/>
      <c r="BH425" s="130"/>
      <c r="BI425" s="126"/>
      <c r="BJ425" s="128" t="str">
        <f t="shared" si="1262"/>
        <v/>
      </c>
      <c r="BK425" s="128"/>
      <c r="BL425" s="128" t="str">
        <f t="shared" si="1263"/>
        <v/>
      </c>
      <c r="BM425" s="128"/>
      <c r="BN425" s="128" t="str">
        <f t="shared" si="1264"/>
        <v/>
      </c>
      <c r="BO425" s="129"/>
      <c r="BP425" s="130"/>
      <c r="BQ425" s="126"/>
      <c r="BR425" s="128" t="str">
        <f t="shared" si="1281"/>
        <v/>
      </c>
      <c r="BS425" s="128"/>
      <c r="BT425" s="128" t="str">
        <f t="shared" si="1282"/>
        <v/>
      </c>
      <c r="BU425" s="128"/>
      <c r="BV425" s="128" t="str">
        <f t="shared" si="1283"/>
        <v/>
      </c>
      <c r="BW425" s="129"/>
      <c r="BX425" s="130"/>
      <c r="BY425" s="131"/>
      <c r="BZ425" s="128" t="str">
        <f t="shared" si="1284"/>
        <v/>
      </c>
      <c r="CA425" s="128"/>
      <c r="CB425" s="128" t="str">
        <f t="shared" si="1285"/>
        <v/>
      </c>
      <c r="CC425" s="128"/>
      <c r="CD425" s="128" t="str">
        <f t="shared" si="1286"/>
        <v/>
      </c>
      <c r="CE425" s="129"/>
      <c r="CH425" s="128" t="str">
        <f t="shared" si="1287"/>
        <v/>
      </c>
      <c r="CI425" s="128"/>
      <c r="CJ425" s="128" t="str">
        <f t="shared" si="1288"/>
        <v/>
      </c>
      <c r="CK425" s="128"/>
      <c r="CL425" s="128" t="str">
        <f t="shared" si="1289"/>
        <v/>
      </c>
      <c r="CM425" s="129"/>
      <c r="DQ425" s="124" t="str">
        <f>IF(I425&lt;&gt;"",MAX(J$1:J424)+1,"")</f>
        <v/>
      </c>
    </row>
    <row r="426" spans="1:121" s="113" customFormat="1" ht="69" customHeight="1" x14ac:dyDescent="0.25">
      <c r="A426" s="312"/>
      <c r="B426" s="313" t="s">
        <v>84</v>
      </c>
      <c r="C426" s="352" t="str">
        <f t="shared" si="1290"/>
        <v>16 - LE DEVELOPPEMENT DURABLE</v>
      </c>
      <c r="D426" s="351" t="s">
        <v>437</v>
      </c>
      <c r="E426" s="313"/>
      <c r="F426" s="313">
        <f>VLOOKUP(H426,Feuil1!A$1:B$5,2,0)</f>
        <v>0.1</v>
      </c>
      <c r="G426" s="322">
        <f t="shared" si="1206"/>
        <v>4</v>
      </c>
      <c r="H426" s="323" t="s">
        <v>115</v>
      </c>
      <c r="I426" s="333">
        <v>95</v>
      </c>
      <c r="J426" s="663">
        <f>IF(I426&lt;&gt;"",MAX(J$1:J425)+1,"")</f>
        <v>365</v>
      </c>
      <c r="K426" s="401" t="s">
        <v>438</v>
      </c>
      <c r="L426" s="402">
        <v>1</v>
      </c>
      <c r="M426" s="403" t="s">
        <v>0</v>
      </c>
      <c r="N426" s="679"/>
      <c r="O426" s="404" t="str">
        <f t="shared" si="1200"/>
        <v/>
      </c>
      <c r="P426" s="401" t="s">
        <v>762</v>
      </c>
      <c r="Q426" s="446" t="s">
        <v>763</v>
      </c>
      <c r="R426" s="115"/>
      <c r="S426" s="145"/>
      <c r="T426" s="116">
        <f t="shared" ref="T426:T431" si="1296">L426</f>
        <v>1</v>
      </c>
      <c r="U426" s="116">
        <f t="shared" ref="U426:U431" si="1297">IF(M426="OUI",1,IF(M426="NON",0,IF(M426="Non Mesuré","",0)))</f>
        <v>1</v>
      </c>
      <c r="V426" s="116">
        <f t="shared" ref="V426:V431" si="1298">IF(M426&lt;&gt;"Non Mesuré",T426*U426,"")</f>
        <v>1</v>
      </c>
      <c r="W426" s="116"/>
      <c r="X426" s="116">
        <f t="shared" ref="X426:X431" si="1299">IF(M426="Non Mesuré",T426,0)</f>
        <v>0</v>
      </c>
      <c r="Y426" s="116"/>
      <c r="Z426" s="116">
        <f t="shared" ref="Z426:Z431" si="1300">T426-X426</f>
        <v>1</v>
      </c>
      <c r="AA426" s="116"/>
      <c r="AB426" s="117"/>
      <c r="AC426" s="117"/>
      <c r="AD426" s="118" t="str">
        <f t="shared" si="1250"/>
        <v/>
      </c>
      <c r="AE426" s="118"/>
      <c r="AF426" s="118" t="str">
        <f t="shared" si="1251"/>
        <v/>
      </c>
      <c r="AG426" s="118"/>
      <c r="AH426" s="118" t="str">
        <f t="shared" si="1252"/>
        <v/>
      </c>
      <c r="AI426" s="119"/>
      <c r="AJ426" s="120"/>
      <c r="AK426" s="118"/>
      <c r="AL426" s="118" t="str">
        <f t="shared" si="1253"/>
        <v/>
      </c>
      <c r="AM426" s="118"/>
      <c r="AN426" s="118" t="str">
        <f t="shared" si="1254"/>
        <v/>
      </c>
      <c r="AO426" s="118"/>
      <c r="AP426" s="118" t="str">
        <f t="shared" si="1255"/>
        <v/>
      </c>
      <c r="AQ426" s="119"/>
      <c r="AR426" s="120"/>
      <c r="AS426" s="118"/>
      <c r="AT426" s="118" t="str">
        <f t="shared" si="1256"/>
        <v/>
      </c>
      <c r="AU426" s="118"/>
      <c r="AV426" s="118" t="str">
        <f t="shared" si="1257"/>
        <v/>
      </c>
      <c r="AW426" s="118"/>
      <c r="AX426" s="118" t="str">
        <f t="shared" si="1258"/>
        <v/>
      </c>
      <c r="AY426" s="119"/>
      <c r="AZ426" s="120"/>
      <c r="BA426" s="118"/>
      <c r="BB426" s="118">
        <f t="shared" si="1259"/>
        <v>1</v>
      </c>
      <c r="BC426" s="118"/>
      <c r="BD426" s="118">
        <f t="shared" si="1260"/>
        <v>0</v>
      </c>
      <c r="BE426" s="118"/>
      <c r="BF426" s="118">
        <f t="shared" si="1261"/>
        <v>1</v>
      </c>
      <c r="BG426" s="119"/>
      <c r="BH426" s="120"/>
      <c r="BI426" s="116"/>
      <c r="BJ426" s="118" t="str">
        <f t="shared" si="1262"/>
        <v/>
      </c>
      <c r="BK426" s="118"/>
      <c r="BL426" s="118" t="str">
        <f t="shared" si="1263"/>
        <v/>
      </c>
      <c r="BM426" s="118"/>
      <c r="BN426" s="118" t="str">
        <f t="shared" si="1264"/>
        <v/>
      </c>
      <c r="BO426" s="119"/>
      <c r="BP426" s="120"/>
      <c r="BQ426" s="116"/>
      <c r="BR426" s="118" t="str">
        <f t="shared" si="1281"/>
        <v/>
      </c>
      <c r="BS426" s="118"/>
      <c r="BT426" s="118" t="str">
        <f t="shared" si="1282"/>
        <v/>
      </c>
      <c r="BU426" s="118"/>
      <c r="BV426" s="118" t="str">
        <f t="shared" si="1283"/>
        <v/>
      </c>
      <c r="BW426" s="119"/>
      <c r="BX426" s="120"/>
      <c r="BY426" s="121"/>
      <c r="BZ426" s="118" t="str">
        <f t="shared" si="1284"/>
        <v/>
      </c>
      <c r="CA426" s="118"/>
      <c r="CB426" s="118" t="str">
        <f t="shared" si="1285"/>
        <v/>
      </c>
      <c r="CC426" s="118"/>
      <c r="CD426" s="118" t="str">
        <f t="shared" si="1286"/>
        <v/>
      </c>
      <c r="CE426" s="119"/>
      <c r="CH426" s="118" t="str">
        <f t="shared" si="1287"/>
        <v/>
      </c>
      <c r="CI426" s="118"/>
      <c r="CJ426" s="118" t="str">
        <f t="shared" si="1288"/>
        <v/>
      </c>
      <c r="CK426" s="118"/>
      <c r="CL426" s="118" t="str">
        <f t="shared" si="1289"/>
        <v/>
      </c>
      <c r="CM426" s="119"/>
      <c r="DQ426" s="134">
        <f>IF(I426&lt;&gt;"",MAX(J$1:J425)+1,"")</f>
        <v>365</v>
      </c>
    </row>
    <row r="427" spans="1:121" s="113" customFormat="1" ht="72" customHeight="1" x14ac:dyDescent="0.25">
      <c r="A427" s="312"/>
      <c r="B427" s="632" t="s">
        <v>84</v>
      </c>
      <c r="C427" s="352" t="str">
        <f t="shared" si="1290"/>
        <v>16 - LE DEVELOPPEMENT DURABLE</v>
      </c>
      <c r="D427" s="351" t="s">
        <v>437</v>
      </c>
      <c r="E427" s="313"/>
      <c r="F427" s="313">
        <f>VLOOKUP(H427,Feuil1!A$1:B$5,2,0)</f>
        <v>0.1</v>
      </c>
      <c r="G427" s="322">
        <f t="shared" si="1206"/>
        <v>4</v>
      </c>
      <c r="H427" s="323" t="s">
        <v>115</v>
      </c>
      <c r="I427" s="333">
        <v>95</v>
      </c>
      <c r="J427" s="663">
        <f>IF(I427&lt;&gt;"",MAX(J$1:J426)+1,"")</f>
        <v>366</v>
      </c>
      <c r="K427" s="183" t="s">
        <v>439</v>
      </c>
      <c r="L427" s="182">
        <v>1</v>
      </c>
      <c r="M427" s="297" t="s">
        <v>0</v>
      </c>
      <c r="N427" s="668"/>
      <c r="O427" s="298" t="str">
        <f t="shared" si="1200"/>
        <v/>
      </c>
      <c r="P427" s="183" t="s">
        <v>871</v>
      </c>
      <c r="Q427" s="447" t="s">
        <v>763</v>
      </c>
      <c r="R427" s="115"/>
      <c r="S427" s="145"/>
      <c r="T427" s="116">
        <f t="shared" si="1296"/>
        <v>1</v>
      </c>
      <c r="U427" s="116">
        <f t="shared" si="1297"/>
        <v>1</v>
      </c>
      <c r="V427" s="116">
        <f t="shared" si="1298"/>
        <v>1</v>
      </c>
      <c r="W427" s="116"/>
      <c r="X427" s="116">
        <f t="shared" si="1299"/>
        <v>0</v>
      </c>
      <c r="Y427" s="116"/>
      <c r="Z427" s="116">
        <f t="shared" si="1300"/>
        <v>1</v>
      </c>
      <c r="AA427" s="116"/>
      <c r="AB427" s="117"/>
      <c r="AC427" s="117"/>
      <c r="AD427" s="118" t="str">
        <f t="shared" si="1250"/>
        <v/>
      </c>
      <c r="AE427" s="118"/>
      <c r="AF427" s="118" t="str">
        <f t="shared" si="1251"/>
        <v/>
      </c>
      <c r="AG427" s="118"/>
      <c r="AH427" s="118" t="str">
        <f t="shared" si="1252"/>
        <v/>
      </c>
      <c r="AI427" s="119"/>
      <c r="AJ427" s="120"/>
      <c r="AK427" s="118"/>
      <c r="AL427" s="118" t="str">
        <f t="shared" si="1253"/>
        <v/>
      </c>
      <c r="AM427" s="118"/>
      <c r="AN427" s="118" t="str">
        <f t="shared" si="1254"/>
        <v/>
      </c>
      <c r="AO427" s="118"/>
      <c r="AP427" s="118" t="str">
        <f t="shared" si="1255"/>
        <v/>
      </c>
      <c r="AQ427" s="119"/>
      <c r="AR427" s="120"/>
      <c r="AS427" s="118"/>
      <c r="AT427" s="118" t="str">
        <f t="shared" si="1256"/>
        <v/>
      </c>
      <c r="AU427" s="118"/>
      <c r="AV427" s="118" t="str">
        <f t="shared" si="1257"/>
        <v/>
      </c>
      <c r="AW427" s="118"/>
      <c r="AX427" s="118" t="str">
        <f t="shared" si="1258"/>
        <v/>
      </c>
      <c r="AY427" s="119"/>
      <c r="AZ427" s="120"/>
      <c r="BA427" s="118"/>
      <c r="BB427" s="118">
        <f t="shared" si="1259"/>
        <v>1</v>
      </c>
      <c r="BC427" s="118"/>
      <c r="BD427" s="118">
        <f t="shared" si="1260"/>
        <v>0</v>
      </c>
      <c r="BE427" s="118"/>
      <c r="BF427" s="118">
        <f t="shared" si="1261"/>
        <v>1</v>
      </c>
      <c r="BG427" s="119"/>
      <c r="BH427" s="120"/>
      <c r="BI427" s="116"/>
      <c r="BJ427" s="118" t="str">
        <f t="shared" si="1262"/>
        <v/>
      </c>
      <c r="BK427" s="118"/>
      <c r="BL427" s="118" t="str">
        <f t="shared" si="1263"/>
        <v/>
      </c>
      <c r="BM427" s="118"/>
      <c r="BN427" s="118" t="str">
        <f t="shared" si="1264"/>
        <v/>
      </c>
      <c r="BO427" s="119"/>
      <c r="BP427" s="120"/>
      <c r="BQ427" s="116"/>
      <c r="BR427" s="118" t="str">
        <f t="shared" si="1281"/>
        <v/>
      </c>
      <c r="BS427" s="118"/>
      <c r="BT427" s="118" t="str">
        <f t="shared" si="1282"/>
        <v/>
      </c>
      <c r="BU427" s="118"/>
      <c r="BV427" s="118" t="str">
        <f t="shared" si="1283"/>
        <v/>
      </c>
      <c r="BW427" s="119"/>
      <c r="BX427" s="120"/>
      <c r="BY427" s="121"/>
      <c r="BZ427" s="118" t="str">
        <f t="shared" si="1284"/>
        <v/>
      </c>
      <c r="CA427" s="118"/>
      <c r="CB427" s="118" t="str">
        <f t="shared" si="1285"/>
        <v/>
      </c>
      <c r="CC427" s="118"/>
      <c r="CD427" s="118" t="str">
        <f t="shared" si="1286"/>
        <v/>
      </c>
      <c r="CE427" s="119"/>
      <c r="CH427" s="118" t="str">
        <f t="shared" si="1287"/>
        <v/>
      </c>
      <c r="CI427" s="118"/>
      <c r="CJ427" s="118" t="str">
        <f t="shared" si="1288"/>
        <v/>
      </c>
      <c r="CK427" s="118"/>
      <c r="CL427" s="118" t="str">
        <f t="shared" si="1289"/>
        <v/>
      </c>
      <c r="CM427" s="119"/>
      <c r="DQ427" s="134">
        <f>IF(I427&lt;&gt;"",MAX(J$1:J426)+1,"")</f>
        <v>366</v>
      </c>
    </row>
    <row r="428" spans="1:121" s="261" customFormat="1" ht="92.25" customHeight="1" x14ac:dyDescent="0.25">
      <c r="A428" s="312"/>
      <c r="B428" s="632" t="s">
        <v>84</v>
      </c>
      <c r="C428" s="352" t="str">
        <f t="shared" si="1290"/>
        <v>16 - LE DEVELOPPEMENT DURABLE</v>
      </c>
      <c r="D428" s="351" t="s">
        <v>437</v>
      </c>
      <c r="E428" s="313"/>
      <c r="F428" s="313">
        <f>VLOOKUP(H428,Feuil1!A$1:B$5,2,0)</f>
        <v>0.1</v>
      </c>
      <c r="G428" s="322">
        <f t="shared" si="1206"/>
        <v>4</v>
      </c>
      <c r="H428" s="323" t="s">
        <v>115</v>
      </c>
      <c r="I428" s="333">
        <v>96</v>
      </c>
      <c r="J428" s="663">
        <f>IF(I428&lt;&gt;"",MAX(J$1:J427)+1,"")</f>
        <v>367</v>
      </c>
      <c r="K428" s="183" t="s">
        <v>440</v>
      </c>
      <c r="L428" s="182">
        <v>1</v>
      </c>
      <c r="M428" s="297" t="s">
        <v>0</v>
      </c>
      <c r="N428" s="668"/>
      <c r="O428" s="298" t="str">
        <f t="shared" si="1200"/>
        <v/>
      </c>
      <c r="P428" s="183" t="s">
        <v>873</v>
      </c>
      <c r="Q428" s="447" t="s">
        <v>763</v>
      </c>
      <c r="R428" s="252"/>
      <c r="T428" s="116">
        <f t="shared" si="1296"/>
        <v>1</v>
      </c>
      <c r="U428" s="116">
        <f t="shared" si="1297"/>
        <v>1</v>
      </c>
      <c r="V428" s="116">
        <f t="shared" si="1298"/>
        <v>1</v>
      </c>
      <c r="W428" s="116"/>
      <c r="X428" s="116">
        <f t="shared" si="1299"/>
        <v>0</v>
      </c>
      <c r="Y428" s="116"/>
      <c r="Z428" s="116">
        <f t="shared" si="1300"/>
        <v>1</v>
      </c>
      <c r="AA428" s="116"/>
      <c r="AB428" s="117"/>
      <c r="AC428" s="117"/>
      <c r="AD428" s="118" t="str">
        <f t="shared" si="1250"/>
        <v/>
      </c>
      <c r="AE428" s="118"/>
      <c r="AF428" s="118" t="str">
        <f t="shared" si="1251"/>
        <v/>
      </c>
      <c r="AG428" s="118"/>
      <c r="AH428" s="118" t="str">
        <f t="shared" si="1252"/>
        <v/>
      </c>
      <c r="AI428" s="119"/>
      <c r="AJ428" s="120"/>
      <c r="AK428" s="118"/>
      <c r="AL428" s="118" t="str">
        <f t="shared" si="1253"/>
        <v/>
      </c>
      <c r="AM428" s="118"/>
      <c r="AN428" s="118" t="str">
        <f t="shared" si="1254"/>
        <v/>
      </c>
      <c r="AO428" s="118"/>
      <c r="AP428" s="118" t="str">
        <f t="shared" si="1255"/>
        <v/>
      </c>
      <c r="AQ428" s="119"/>
      <c r="AR428" s="120"/>
      <c r="AS428" s="118"/>
      <c r="AT428" s="118" t="str">
        <f t="shared" si="1256"/>
        <v/>
      </c>
      <c r="AU428" s="118"/>
      <c r="AV428" s="118" t="str">
        <f t="shared" si="1257"/>
        <v/>
      </c>
      <c r="AW428" s="118"/>
      <c r="AX428" s="118" t="str">
        <f t="shared" si="1258"/>
        <v/>
      </c>
      <c r="AY428" s="119"/>
      <c r="AZ428" s="120"/>
      <c r="BA428" s="118"/>
      <c r="BB428" s="118">
        <f t="shared" si="1259"/>
        <v>1</v>
      </c>
      <c r="BC428" s="118"/>
      <c r="BD428" s="118">
        <f t="shared" si="1260"/>
        <v>0</v>
      </c>
      <c r="BE428" s="118"/>
      <c r="BF428" s="118">
        <f t="shared" si="1261"/>
        <v>1</v>
      </c>
      <c r="BG428" s="119"/>
      <c r="BH428" s="120"/>
      <c r="BI428" s="116"/>
      <c r="BJ428" s="118" t="str">
        <f t="shared" si="1262"/>
        <v/>
      </c>
      <c r="BK428" s="118"/>
      <c r="BL428" s="118" t="str">
        <f t="shared" si="1263"/>
        <v/>
      </c>
      <c r="BM428" s="118"/>
      <c r="BN428" s="118" t="str">
        <f t="shared" si="1264"/>
        <v/>
      </c>
      <c r="BO428" s="119"/>
      <c r="BP428" s="120"/>
      <c r="BQ428" s="116"/>
      <c r="BR428" s="118" t="str">
        <f t="shared" si="1281"/>
        <v/>
      </c>
      <c r="BS428" s="118"/>
      <c r="BT428" s="118" t="str">
        <f t="shared" si="1282"/>
        <v/>
      </c>
      <c r="BU428" s="118"/>
      <c r="BV428" s="118" t="str">
        <f t="shared" si="1283"/>
        <v/>
      </c>
      <c r="BW428" s="119"/>
      <c r="BX428" s="120"/>
      <c r="BY428" s="121"/>
      <c r="BZ428" s="118" t="str">
        <f t="shared" si="1284"/>
        <v/>
      </c>
      <c r="CA428" s="118"/>
      <c r="CB428" s="118" t="str">
        <f t="shared" si="1285"/>
        <v/>
      </c>
      <c r="CC428" s="118"/>
      <c r="CD428" s="118" t="str">
        <f t="shared" si="1286"/>
        <v/>
      </c>
      <c r="CE428" s="119"/>
      <c r="CF428" s="113"/>
      <c r="CG428" s="113"/>
      <c r="CH428" s="118" t="str">
        <f t="shared" si="1287"/>
        <v/>
      </c>
      <c r="CI428" s="118"/>
      <c r="CJ428" s="118" t="str">
        <f t="shared" si="1288"/>
        <v/>
      </c>
      <c r="CK428" s="118"/>
      <c r="CL428" s="118" t="str">
        <f t="shared" si="1289"/>
        <v/>
      </c>
      <c r="CM428" s="119"/>
      <c r="CN428" s="113"/>
      <c r="CO428" s="249"/>
      <c r="CP428" s="249"/>
      <c r="DQ428" s="259">
        <f>IF(I428&lt;&gt;"",MAX(J$1:J427)+1,"")</f>
        <v>367</v>
      </c>
    </row>
    <row r="429" spans="1:121" s="261" customFormat="1" ht="90.75" customHeight="1" x14ac:dyDescent="0.25">
      <c r="A429" s="312"/>
      <c r="B429" s="632" t="s">
        <v>84</v>
      </c>
      <c r="C429" s="352" t="str">
        <f t="shared" si="1290"/>
        <v>16 - LE DEVELOPPEMENT DURABLE</v>
      </c>
      <c r="D429" s="351" t="s">
        <v>437</v>
      </c>
      <c r="E429" s="313"/>
      <c r="F429" s="313">
        <f>VLOOKUP(H429,Feuil1!A$1:B$5,2,0)</f>
        <v>0.1</v>
      </c>
      <c r="G429" s="322">
        <f t="shared" si="1206"/>
        <v>4</v>
      </c>
      <c r="H429" s="323" t="s">
        <v>115</v>
      </c>
      <c r="I429" s="333">
        <v>96</v>
      </c>
      <c r="J429" s="663">
        <f>IF(I429&lt;&gt;"",MAX(J$1:J428)+1,"")</f>
        <v>368</v>
      </c>
      <c r="K429" s="183" t="s">
        <v>441</v>
      </c>
      <c r="L429" s="182">
        <v>1</v>
      </c>
      <c r="M429" s="297" t="s">
        <v>0</v>
      </c>
      <c r="N429" s="668"/>
      <c r="O429" s="298" t="str">
        <f t="shared" si="1200"/>
        <v/>
      </c>
      <c r="P429" s="183" t="s">
        <v>872</v>
      </c>
      <c r="Q429" s="447" t="s">
        <v>763</v>
      </c>
      <c r="R429" s="252"/>
      <c r="T429" s="116">
        <f t="shared" si="1296"/>
        <v>1</v>
      </c>
      <c r="U429" s="116">
        <f t="shared" si="1297"/>
        <v>1</v>
      </c>
      <c r="V429" s="116">
        <f t="shared" si="1298"/>
        <v>1</v>
      </c>
      <c r="W429" s="116"/>
      <c r="X429" s="116">
        <f t="shared" si="1299"/>
        <v>0</v>
      </c>
      <c r="Y429" s="116"/>
      <c r="Z429" s="116">
        <f t="shared" si="1300"/>
        <v>1</v>
      </c>
      <c r="AA429" s="116"/>
      <c r="AB429" s="117"/>
      <c r="AC429" s="117"/>
      <c r="AD429" s="118" t="str">
        <f t="shared" si="1250"/>
        <v/>
      </c>
      <c r="AE429" s="118"/>
      <c r="AF429" s="118" t="str">
        <f t="shared" si="1251"/>
        <v/>
      </c>
      <c r="AG429" s="118"/>
      <c r="AH429" s="118" t="str">
        <f t="shared" si="1252"/>
        <v/>
      </c>
      <c r="AI429" s="119"/>
      <c r="AJ429" s="120"/>
      <c r="AK429" s="118"/>
      <c r="AL429" s="118" t="str">
        <f t="shared" si="1253"/>
        <v/>
      </c>
      <c r="AM429" s="118"/>
      <c r="AN429" s="118" t="str">
        <f t="shared" si="1254"/>
        <v/>
      </c>
      <c r="AO429" s="118"/>
      <c r="AP429" s="118" t="str">
        <f t="shared" si="1255"/>
        <v/>
      </c>
      <c r="AQ429" s="119"/>
      <c r="AR429" s="120"/>
      <c r="AS429" s="118"/>
      <c r="AT429" s="118" t="str">
        <f t="shared" si="1256"/>
        <v/>
      </c>
      <c r="AU429" s="118"/>
      <c r="AV429" s="118" t="str">
        <f t="shared" si="1257"/>
        <v/>
      </c>
      <c r="AW429" s="118"/>
      <c r="AX429" s="118" t="str">
        <f t="shared" si="1258"/>
        <v/>
      </c>
      <c r="AY429" s="119"/>
      <c r="AZ429" s="120"/>
      <c r="BA429" s="118"/>
      <c r="BB429" s="118">
        <f t="shared" si="1259"/>
        <v>1</v>
      </c>
      <c r="BC429" s="118"/>
      <c r="BD429" s="118">
        <f t="shared" si="1260"/>
        <v>0</v>
      </c>
      <c r="BE429" s="118"/>
      <c r="BF429" s="118">
        <f t="shared" si="1261"/>
        <v>1</v>
      </c>
      <c r="BG429" s="119"/>
      <c r="BH429" s="120"/>
      <c r="BI429" s="116"/>
      <c r="BJ429" s="118" t="str">
        <f t="shared" si="1262"/>
        <v/>
      </c>
      <c r="BK429" s="118"/>
      <c r="BL429" s="118" t="str">
        <f t="shared" si="1263"/>
        <v/>
      </c>
      <c r="BM429" s="118"/>
      <c r="BN429" s="118" t="str">
        <f t="shared" si="1264"/>
        <v/>
      </c>
      <c r="BO429" s="119"/>
      <c r="BP429" s="120"/>
      <c r="BQ429" s="116"/>
      <c r="BR429" s="118" t="str">
        <f t="shared" si="1281"/>
        <v/>
      </c>
      <c r="BS429" s="118"/>
      <c r="BT429" s="118" t="str">
        <f t="shared" si="1282"/>
        <v/>
      </c>
      <c r="BU429" s="118"/>
      <c r="BV429" s="118" t="str">
        <f t="shared" si="1283"/>
        <v/>
      </c>
      <c r="BW429" s="119"/>
      <c r="BX429" s="120"/>
      <c r="BY429" s="121"/>
      <c r="BZ429" s="118" t="str">
        <f t="shared" si="1284"/>
        <v/>
      </c>
      <c r="CA429" s="118"/>
      <c r="CB429" s="118" t="str">
        <f t="shared" si="1285"/>
        <v/>
      </c>
      <c r="CC429" s="118"/>
      <c r="CD429" s="118" t="str">
        <f t="shared" si="1286"/>
        <v/>
      </c>
      <c r="CE429" s="119"/>
      <c r="CF429" s="113"/>
      <c r="CG429" s="113"/>
      <c r="CH429" s="118" t="str">
        <f t="shared" si="1287"/>
        <v/>
      </c>
      <c r="CI429" s="118"/>
      <c r="CJ429" s="118" t="str">
        <f t="shared" si="1288"/>
        <v/>
      </c>
      <c r="CK429" s="118"/>
      <c r="CL429" s="118" t="str">
        <f t="shared" si="1289"/>
        <v/>
      </c>
      <c r="CM429" s="119"/>
      <c r="CN429" s="113"/>
      <c r="CO429" s="249"/>
      <c r="CP429" s="249"/>
      <c r="DQ429" s="259">
        <f>IF(I429&lt;&gt;"",MAX(J$1:J428)+1,"")</f>
        <v>368</v>
      </c>
    </row>
    <row r="430" spans="1:121" s="113" customFormat="1" ht="54.75" customHeight="1" x14ac:dyDescent="0.25">
      <c r="A430" s="312"/>
      <c r="B430" s="632" t="s">
        <v>84</v>
      </c>
      <c r="C430" s="352" t="str">
        <f t="shared" si="1290"/>
        <v>16 - LE DEVELOPPEMENT DURABLE</v>
      </c>
      <c r="D430" s="351" t="s">
        <v>437</v>
      </c>
      <c r="E430" s="313"/>
      <c r="F430" s="313">
        <f>VLOOKUP(H430,Feuil1!A$1:B$5,2,0)</f>
        <v>0.1</v>
      </c>
      <c r="G430" s="322">
        <f t="shared" si="1206"/>
        <v>4</v>
      </c>
      <c r="H430" s="323" t="s">
        <v>115</v>
      </c>
      <c r="I430" s="333">
        <v>94</v>
      </c>
      <c r="J430" s="663">
        <f>IF(I430&lt;&gt;"",MAX(J$1:J429)+1,"")</f>
        <v>369</v>
      </c>
      <c r="K430" s="183" t="s">
        <v>486</v>
      </c>
      <c r="L430" s="186">
        <v>1</v>
      </c>
      <c r="M430" s="297" t="s">
        <v>0</v>
      </c>
      <c r="N430" s="668"/>
      <c r="O430" s="298" t="str">
        <f t="shared" si="1200"/>
        <v/>
      </c>
      <c r="P430" s="183" t="s">
        <v>874</v>
      </c>
      <c r="Q430" s="447" t="s">
        <v>763</v>
      </c>
      <c r="R430" s="115"/>
      <c r="S430" s="145"/>
      <c r="T430" s="116">
        <f t="shared" si="1296"/>
        <v>1</v>
      </c>
      <c r="U430" s="116">
        <f t="shared" si="1297"/>
        <v>1</v>
      </c>
      <c r="V430" s="116">
        <f t="shared" si="1298"/>
        <v>1</v>
      </c>
      <c r="W430" s="116"/>
      <c r="X430" s="116">
        <f t="shared" si="1299"/>
        <v>0</v>
      </c>
      <c r="Y430" s="116"/>
      <c r="Z430" s="116">
        <f t="shared" si="1300"/>
        <v>1</v>
      </c>
      <c r="AA430" s="116"/>
      <c r="AB430" s="117"/>
      <c r="AC430" s="117"/>
      <c r="AD430" s="118" t="str">
        <f t="shared" si="1250"/>
        <v/>
      </c>
      <c r="AE430" s="118"/>
      <c r="AF430" s="118" t="str">
        <f t="shared" si="1251"/>
        <v/>
      </c>
      <c r="AG430" s="118"/>
      <c r="AH430" s="118" t="str">
        <f t="shared" si="1252"/>
        <v/>
      </c>
      <c r="AI430" s="119"/>
      <c r="AJ430" s="120"/>
      <c r="AK430" s="118"/>
      <c r="AL430" s="118" t="str">
        <f t="shared" si="1253"/>
        <v/>
      </c>
      <c r="AM430" s="118"/>
      <c r="AN430" s="118" t="str">
        <f t="shared" si="1254"/>
        <v/>
      </c>
      <c r="AO430" s="118"/>
      <c r="AP430" s="118" t="str">
        <f t="shared" si="1255"/>
        <v/>
      </c>
      <c r="AQ430" s="119"/>
      <c r="AR430" s="120"/>
      <c r="AS430" s="118"/>
      <c r="AT430" s="118" t="str">
        <f t="shared" si="1256"/>
        <v/>
      </c>
      <c r="AU430" s="118"/>
      <c r="AV430" s="118" t="str">
        <f t="shared" si="1257"/>
        <v/>
      </c>
      <c r="AW430" s="118"/>
      <c r="AX430" s="118" t="str">
        <f t="shared" si="1258"/>
        <v/>
      </c>
      <c r="AY430" s="119"/>
      <c r="AZ430" s="120"/>
      <c r="BA430" s="118"/>
      <c r="BB430" s="118">
        <f t="shared" si="1259"/>
        <v>1</v>
      </c>
      <c r="BC430" s="118"/>
      <c r="BD430" s="118">
        <f t="shared" si="1260"/>
        <v>0</v>
      </c>
      <c r="BE430" s="118"/>
      <c r="BF430" s="118">
        <f t="shared" si="1261"/>
        <v>1</v>
      </c>
      <c r="BG430" s="119"/>
      <c r="BH430" s="120"/>
      <c r="BI430" s="116"/>
      <c r="BJ430" s="118" t="str">
        <f t="shared" si="1262"/>
        <v/>
      </c>
      <c r="BK430" s="118"/>
      <c r="BL430" s="118" t="str">
        <f t="shared" si="1263"/>
        <v/>
      </c>
      <c r="BM430" s="118"/>
      <c r="BN430" s="118" t="str">
        <f t="shared" si="1264"/>
        <v/>
      </c>
      <c r="BO430" s="119"/>
      <c r="BP430" s="120"/>
      <c r="BQ430" s="116"/>
      <c r="BR430" s="118" t="str">
        <f t="shared" si="1281"/>
        <v/>
      </c>
      <c r="BS430" s="118"/>
      <c r="BT430" s="118" t="str">
        <f t="shared" si="1282"/>
        <v/>
      </c>
      <c r="BU430" s="118"/>
      <c r="BV430" s="118" t="str">
        <f t="shared" si="1283"/>
        <v/>
      </c>
      <c r="BW430" s="119"/>
      <c r="BX430" s="120"/>
      <c r="BY430" s="121"/>
      <c r="BZ430" s="118" t="str">
        <f t="shared" si="1284"/>
        <v/>
      </c>
      <c r="CA430" s="118"/>
      <c r="CB430" s="118" t="str">
        <f t="shared" si="1285"/>
        <v/>
      </c>
      <c r="CC430" s="118"/>
      <c r="CD430" s="118" t="str">
        <f t="shared" si="1286"/>
        <v/>
      </c>
      <c r="CE430" s="119"/>
      <c r="CH430" s="118" t="str">
        <f t="shared" si="1287"/>
        <v/>
      </c>
      <c r="CI430" s="118"/>
      <c r="CJ430" s="118" t="str">
        <f t="shared" si="1288"/>
        <v/>
      </c>
      <c r="CK430" s="118"/>
      <c r="CL430" s="118" t="str">
        <f t="shared" si="1289"/>
        <v/>
      </c>
      <c r="CM430" s="119"/>
      <c r="DQ430" s="134">
        <f>IF(I430&lt;&gt;"",MAX(J$1:J429)+1,"")</f>
        <v>369</v>
      </c>
    </row>
    <row r="431" spans="1:121" s="261" customFormat="1" ht="135" customHeight="1" x14ac:dyDescent="0.25">
      <c r="A431" s="312"/>
      <c r="B431" s="632" t="s">
        <v>84</v>
      </c>
      <c r="C431" s="352" t="str">
        <f t="shared" si="1290"/>
        <v>16 - LE DEVELOPPEMENT DURABLE</v>
      </c>
      <c r="D431" s="351" t="s">
        <v>437</v>
      </c>
      <c r="E431" s="313"/>
      <c r="F431" s="313">
        <f>VLOOKUP(H431,Feuil1!A$1:B$5,2,0)</f>
        <v>0.1</v>
      </c>
      <c r="G431" s="322">
        <f t="shared" si="1206"/>
        <v>4</v>
      </c>
      <c r="H431" s="323" t="s">
        <v>115</v>
      </c>
      <c r="I431" s="333">
        <v>97</v>
      </c>
      <c r="J431" s="663">
        <f>IF(I431&lt;&gt;"",MAX(J$1:J430)+1,"")</f>
        <v>370</v>
      </c>
      <c r="K431" s="185" t="s">
        <v>442</v>
      </c>
      <c r="L431" s="190">
        <v>1</v>
      </c>
      <c r="M431" s="292" t="s">
        <v>0</v>
      </c>
      <c r="N431" s="670"/>
      <c r="O431" s="293" t="str">
        <f t="shared" si="1200"/>
        <v/>
      </c>
      <c r="P431" s="185" t="s">
        <v>875</v>
      </c>
      <c r="Q431" s="448" t="s">
        <v>763</v>
      </c>
      <c r="R431" s="252"/>
      <c r="T431" s="116">
        <f t="shared" si="1296"/>
        <v>1</v>
      </c>
      <c r="U431" s="116">
        <f t="shared" si="1297"/>
        <v>1</v>
      </c>
      <c r="V431" s="116">
        <f t="shared" si="1298"/>
        <v>1</v>
      </c>
      <c r="W431" s="116"/>
      <c r="X431" s="116">
        <f t="shared" si="1299"/>
        <v>0</v>
      </c>
      <c r="Y431" s="116"/>
      <c r="Z431" s="116">
        <f t="shared" si="1300"/>
        <v>1</v>
      </c>
      <c r="AA431" s="116"/>
      <c r="AB431" s="117"/>
      <c r="AC431" s="117"/>
      <c r="AD431" s="118" t="str">
        <f t="shared" si="1250"/>
        <v/>
      </c>
      <c r="AE431" s="118"/>
      <c r="AF431" s="118" t="str">
        <f t="shared" si="1251"/>
        <v/>
      </c>
      <c r="AG431" s="118"/>
      <c r="AH431" s="118" t="str">
        <f t="shared" si="1252"/>
        <v/>
      </c>
      <c r="AI431" s="119"/>
      <c r="AJ431" s="120"/>
      <c r="AK431" s="118"/>
      <c r="AL431" s="118" t="str">
        <f t="shared" si="1253"/>
        <v/>
      </c>
      <c r="AM431" s="118"/>
      <c r="AN431" s="118" t="str">
        <f t="shared" si="1254"/>
        <v/>
      </c>
      <c r="AO431" s="118"/>
      <c r="AP431" s="118" t="str">
        <f t="shared" si="1255"/>
        <v/>
      </c>
      <c r="AQ431" s="119"/>
      <c r="AR431" s="120"/>
      <c r="AS431" s="118"/>
      <c r="AT431" s="118" t="str">
        <f t="shared" si="1256"/>
        <v/>
      </c>
      <c r="AU431" s="118"/>
      <c r="AV431" s="118" t="str">
        <f t="shared" si="1257"/>
        <v/>
      </c>
      <c r="AW431" s="118"/>
      <c r="AX431" s="118" t="str">
        <f t="shared" si="1258"/>
        <v/>
      </c>
      <c r="AY431" s="119"/>
      <c r="AZ431" s="120"/>
      <c r="BA431" s="118"/>
      <c r="BB431" s="118">
        <f t="shared" si="1259"/>
        <v>1</v>
      </c>
      <c r="BC431" s="118"/>
      <c r="BD431" s="118">
        <f t="shared" si="1260"/>
        <v>0</v>
      </c>
      <c r="BE431" s="118"/>
      <c r="BF431" s="118">
        <f t="shared" si="1261"/>
        <v>1</v>
      </c>
      <c r="BG431" s="119"/>
      <c r="BH431" s="120"/>
      <c r="BI431" s="116"/>
      <c r="BJ431" s="118" t="str">
        <f t="shared" si="1262"/>
        <v/>
      </c>
      <c r="BK431" s="118"/>
      <c r="BL431" s="118" t="str">
        <f t="shared" si="1263"/>
        <v/>
      </c>
      <c r="BM431" s="118"/>
      <c r="BN431" s="118" t="str">
        <f t="shared" si="1264"/>
        <v/>
      </c>
      <c r="BO431" s="119"/>
      <c r="BP431" s="120"/>
      <c r="BQ431" s="116"/>
      <c r="BR431" s="118" t="str">
        <f t="shared" si="1281"/>
        <v/>
      </c>
      <c r="BS431" s="118"/>
      <c r="BT431" s="118" t="str">
        <f t="shared" si="1282"/>
        <v/>
      </c>
      <c r="BU431" s="118"/>
      <c r="BV431" s="118" t="str">
        <f t="shared" si="1283"/>
        <v/>
      </c>
      <c r="BW431" s="119"/>
      <c r="BX431" s="120"/>
      <c r="BY431" s="121"/>
      <c r="BZ431" s="118" t="str">
        <f t="shared" si="1284"/>
        <v/>
      </c>
      <c r="CA431" s="118"/>
      <c r="CB431" s="118" t="str">
        <f t="shared" si="1285"/>
        <v/>
      </c>
      <c r="CC431" s="118"/>
      <c r="CD431" s="118" t="str">
        <f t="shared" si="1286"/>
        <v/>
      </c>
      <c r="CE431" s="119"/>
      <c r="CF431" s="113"/>
      <c r="CG431" s="113"/>
      <c r="CH431" s="118" t="str">
        <f t="shared" si="1287"/>
        <v/>
      </c>
      <c r="CI431" s="118"/>
      <c r="CJ431" s="118" t="str">
        <f t="shared" si="1288"/>
        <v/>
      </c>
      <c r="CK431" s="118"/>
      <c r="CL431" s="118" t="str">
        <f t="shared" si="1289"/>
        <v/>
      </c>
      <c r="CM431" s="119"/>
      <c r="CN431" s="113"/>
      <c r="CO431" s="249"/>
      <c r="CP431" s="249"/>
      <c r="DQ431" s="259">
        <f>IF(I431&lt;&gt;"",MAX(J$1:J430)+1,"")</f>
        <v>370</v>
      </c>
    </row>
    <row r="432" spans="1:121" s="132" customFormat="1" ht="25.5" customHeight="1" x14ac:dyDescent="0.25">
      <c r="A432" s="312"/>
      <c r="B432" s="632" t="s">
        <v>84</v>
      </c>
      <c r="C432" s="352" t="str">
        <f t="shared" si="1290"/>
        <v>16 - LE DEVELOPPEMENT DURABLE</v>
      </c>
      <c r="D432" s="351"/>
      <c r="E432" s="313"/>
      <c r="F432" s="313"/>
      <c r="G432" s="322"/>
      <c r="H432" s="318"/>
      <c r="I432" s="350"/>
      <c r="J432" s="663" t="str">
        <f>IF(I432&lt;&gt;"",MAX(J$1:J431)+1,"")</f>
        <v/>
      </c>
      <c r="K432" s="143" t="s">
        <v>443</v>
      </c>
      <c r="L432" s="204"/>
      <c r="M432" s="295"/>
      <c r="N432" s="641"/>
      <c r="O432" s="296" t="str">
        <f t="shared" si="1200"/>
        <v/>
      </c>
      <c r="P432" s="150"/>
      <c r="Q432" s="449"/>
      <c r="R432" s="115"/>
      <c r="S432" s="112"/>
      <c r="T432" s="273"/>
      <c r="U432" s="126"/>
      <c r="V432" s="126"/>
      <c r="W432" s="126"/>
      <c r="X432" s="126"/>
      <c r="Y432" s="126"/>
      <c r="Z432" s="126"/>
      <c r="AA432" s="97"/>
      <c r="AB432" s="149"/>
      <c r="AC432" s="141"/>
      <c r="AD432" s="128" t="str">
        <f t="shared" si="1250"/>
        <v/>
      </c>
      <c r="AE432" s="128"/>
      <c r="AF432" s="128" t="str">
        <f t="shared" si="1251"/>
        <v/>
      </c>
      <c r="AG432" s="128"/>
      <c r="AH432" s="128" t="str">
        <f t="shared" si="1252"/>
        <v/>
      </c>
      <c r="AI432" s="129"/>
      <c r="AJ432" s="130"/>
      <c r="AK432" s="128"/>
      <c r="AL432" s="128" t="str">
        <f t="shared" si="1253"/>
        <v/>
      </c>
      <c r="AM432" s="128"/>
      <c r="AN432" s="128" t="str">
        <f t="shared" si="1254"/>
        <v/>
      </c>
      <c r="AO432" s="128"/>
      <c r="AP432" s="128" t="str">
        <f t="shared" si="1255"/>
        <v/>
      </c>
      <c r="AQ432" s="129"/>
      <c r="AR432" s="130"/>
      <c r="AS432" s="128"/>
      <c r="AT432" s="128" t="str">
        <f t="shared" si="1256"/>
        <v/>
      </c>
      <c r="AU432" s="128"/>
      <c r="AV432" s="128" t="str">
        <f t="shared" si="1257"/>
        <v/>
      </c>
      <c r="AW432" s="128"/>
      <c r="AX432" s="128" t="str">
        <f t="shared" si="1258"/>
        <v/>
      </c>
      <c r="AY432" s="129"/>
      <c r="AZ432" s="130"/>
      <c r="BA432" s="128"/>
      <c r="BB432" s="128" t="str">
        <f t="shared" si="1259"/>
        <v/>
      </c>
      <c r="BC432" s="128"/>
      <c r="BD432" s="128" t="str">
        <f t="shared" si="1260"/>
        <v/>
      </c>
      <c r="BE432" s="128"/>
      <c r="BF432" s="128" t="str">
        <f t="shared" si="1261"/>
        <v/>
      </c>
      <c r="BG432" s="129"/>
      <c r="BH432" s="130"/>
      <c r="BI432" s="126"/>
      <c r="BJ432" s="128" t="str">
        <f t="shared" si="1262"/>
        <v/>
      </c>
      <c r="BK432" s="128"/>
      <c r="BL432" s="128" t="str">
        <f t="shared" si="1263"/>
        <v/>
      </c>
      <c r="BM432" s="128"/>
      <c r="BN432" s="128" t="str">
        <f t="shared" si="1264"/>
        <v/>
      </c>
      <c r="BO432" s="129"/>
      <c r="BP432" s="130"/>
      <c r="BQ432" s="126"/>
      <c r="BR432" s="128" t="str">
        <f t="shared" si="1281"/>
        <v/>
      </c>
      <c r="BS432" s="128"/>
      <c r="BT432" s="128" t="str">
        <f t="shared" si="1282"/>
        <v/>
      </c>
      <c r="BU432" s="128"/>
      <c r="BV432" s="128" t="str">
        <f t="shared" si="1283"/>
        <v/>
      </c>
      <c r="BW432" s="129"/>
      <c r="BX432" s="130"/>
      <c r="BY432" s="131"/>
      <c r="BZ432" s="128" t="str">
        <f t="shared" si="1284"/>
        <v/>
      </c>
      <c r="CA432" s="128"/>
      <c r="CB432" s="128" t="str">
        <f t="shared" si="1285"/>
        <v/>
      </c>
      <c r="CC432" s="128"/>
      <c r="CD432" s="128" t="str">
        <f t="shared" si="1286"/>
        <v/>
      </c>
      <c r="CE432" s="129"/>
      <c r="CH432" s="128" t="str">
        <f t="shared" si="1287"/>
        <v/>
      </c>
      <c r="CI432" s="128"/>
      <c r="CJ432" s="128" t="str">
        <f t="shared" si="1288"/>
        <v/>
      </c>
      <c r="CK432" s="128"/>
      <c r="CL432" s="128" t="str">
        <f t="shared" si="1289"/>
        <v/>
      </c>
      <c r="CM432" s="129"/>
      <c r="DQ432" s="124" t="str">
        <f>IF(I432&lt;&gt;"",MAX(J$1:J431)+1,"")</f>
        <v/>
      </c>
    </row>
    <row r="433" spans="1:155" s="147" customFormat="1" ht="57" customHeight="1" x14ac:dyDescent="0.25">
      <c r="A433" s="376"/>
      <c r="B433" s="632" t="s">
        <v>84</v>
      </c>
      <c r="C433" s="352" t="str">
        <f t="shared" si="1290"/>
        <v>16 - LE DEVELOPPEMENT DURABLE</v>
      </c>
      <c r="D433" s="351" t="s">
        <v>443</v>
      </c>
      <c r="E433" s="313"/>
      <c r="F433" s="313">
        <f>VLOOKUP(H433,Feuil1!A$1:B$5,2,0)</f>
        <v>0.1</v>
      </c>
      <c r="G433" s="322">
        <f t="shared" si="1206"/>
        <v>4</v>
      </c>
      <c r="H433" s="318" t="s">
        <v>115</v>
      </c>
      <c r="I433" s="333">
        <v>200</v>
      </c>
      <c r="J433" s="663">
        <f>IF(I433&lt;&gt;"",MAX(J$1:J432)+1,"")</f>
        <v>371</v>
      </c>
      <c r="K433" s="433" t="s">
        <v>609</v>
      </c>
      <c r="L433" s="402">
        <v>3</v>
      </c>
      <c r="M433" s="437" t="s">
        <v>0</v>
      </c>
      <c r="N433" s="679"/>
      <c r="O433" s="438" t="str">
        <f t="shared" si="1200"/>
        <v/>
      </c>
      <c r="P433" s="401"/>
      <c r="Q433" s="446" t="s">
        <v>763</v>
      </c>
      <c r="R433" s="115"/>
      <c r="S433" s="145"/>
      <c r="T433" s="116">
        <f t="shared" ref="T433:T434" si="1301">L433</f>
        <v>3</v>
      </c>
      <c r="U433" s="116">
        <f t="shared" ref="U433:U434" si="1302">IF(M433="OUI",1,IF(M433="NON",0,IF(M433="Non Mesuré","",0)))</f>
        <v>1</v>
      </c>
      <c r="V433" s="116">
        <f t="shared" ref="V433:V434" si="1303">IF(M433&lt;&gt;"Non Mesuré",T433*U433,"")</f>
        <v>3</v>
      </c>
      <c r="W433" s="116"/>
      <c r="X433" s="116">
        <f t="shared" ref="X433:X434" si="1304">IF(M433="Non Mesuré",T433,0)</f>
        <v>0</v>
      </c>
      <c r="Y433" s="116"/>
      <c r="Z433" s="116">
        <f t="shared" ref="Z433:Z434" si="1305">T433-X433</f>
        <v>3</v>
      </c>
      <c r="AA433" s="116"/>
      <c r="AB433" s="117"/>
      <c r="AC433" s="117"/>
      <c r="AD433" s="118" t="str">
        <f t="shared" si="1250"/>
        <v/>
      </c>
      <c r="AE433" s="118"/>
      <c r="AF433" s="118" t="str">
        <f t="shared" si="1251"/>
        <v/>
      </c>
      <c r="AG433" s="118"/>
      <c r="AH433" s="118" t="str">
        <f t="shared" si="1252"/>
        <v/>
      </c>
      <c r="AI433" s="119"/>
      <c r="AJ433" s="120"/>
      <c r="AK433" s="118"/>
      <c r="AL433" s="118" t="str">
        <f t="shared" si="1253"/>
        <v/>
      </c>
      <c r="AM433" s="118"/>
      <c r="AN433" s="118" t="str">
        <f t="shared" si="1254"/>
        <v/>
      </c>
      <c r="AO433" s="118"/>
      <c r="AP433" s="118" t="str">
        <f t="shared" si="1255"/>
        <v/>
      </c>
      <c r="AQ433" s="119"/>
      <c r="AR433" s="120"/>
      <c r="AS433" s="118"/>
      <c r="AT433" s="118" t="str">
        <f t="shared" si="1256"/>
        <v/>
      </c>
      <c r="AU433" s="118"/>
      <c r="AV433" s="118" t="str">
        <f t="shared" si="1257"/>
        <v/>
      </c>
      <c r="AW433" s="118"/>
      <c r="AX433" s="118" t="str">
        <f t="shared" si="1258"/>
        <v/>
      </c>
      <c r="AY433" s="119"/>
      <c r="AZ433" s="120"/>
      <c r="BA433" s="118"/>
      <c r="BB433" s="118">
        <f t="shared" si="1259"/>
        <v>3</v>
      </c>
      <c r="BC433" s="118"/>
      <c r="BD433" s="118">
        <f t="shared" si="1260"/>
        <v>0</v>
      </c>
      <c r="BE433" s="118"/>
      <c r="BF433" s="118">
        <f t="shared" si="1261"/>
        <v>3</v>
      </c>
      <c r="BG433" s="119"/>
      <c r="BH433" s="120"/>
      <c r="BI433" s="116"/>
      <c r="BJ433" s="118" t="str">
        <f t="shared" si="1262"/>
        <v/>
      </c>
      <c r="BK433" s="118"/>
      <c r="BL433" s="118" t="str">
        <f t="shared" si="1263"/>
        <v/>
      </c>
      <c r="BM433" s="118"/>
      <c r="BN433" s="118" t="str">
        <f t="shared" si="1264"/>
        <v/>
      </c>
      <c r="BO433" s="119"/>
      <c r="BP433" s="120"/>
      <c r="BQ433" s="116"/>
      <c r="BR433" s="118" t="str">
        <f t="shared" si="1281"/>
        <v/>
      </c>
      <c r="BS433" s="118"/>
      <c r="BT433" s="118" t="str">
        <f t="shared" si="1282"/>
        <v/>
      </c>
      <c r="BU433" s="118"/>
      <c r="BV433" s="118" t="str">
        <f t="shared" si="1283"/>
        <v/>
      </c>
      <c r="BW433" s="119"/>
      <c r="BX433" s="120"/>
      <c r="BY433" s="121"/>
      <c r="BZ433" s="118" t="str">
        <f t="shared" si="1284"/>
        <v/>
      </c>
      <c r="CA433" s="118"/>
      <c r="CB433" s="118" t="str">
        <f t="shared" si="1285"/>
        <v/>
      </c>
      <c r="CC433" s="118"/>
      <c r="CD433" s="118" t="str">
        <f t="shared" si="1286"/>
        <v/>
      </c>
      <c r="CE433" s="119"/>
      <c r="CF433" s="113"/>
      <c r="CG433" s="113"/>
      <c r="CH433" s="118" t="str">
        <f t="shared" si="1287"/>
        <v/>
      </c>
      <c r="CI433" s="118"/>
      <c r="CJ433" s="118" t="str">
        <f t="shared" si="1288"/>
        <v/>
      </c>
      <c r="CK433" s="118"/>
      <c r="CL433" s="118" t="str">
        <f t="shared" si="1289"/>
        <v/>
      </c>
      <c r="CM433" s="119"/>
      <c r="CN433" s="113"/>
      <c r="CO433" s="113"/>
      <c r="CP433" s="113"/>
      <c r="DQ433" s="154" t="s">
        <v>445</v>
      </c>
    </row>
    <row r="434" spans="1:155" s="113" customFormat="1" ht="60" customHeight="1" x14ac:dyDescent="0.25">
      <c r="A434" s="312"/>
      <c r="B434" s="632" t="s">
        <v>84</v>
      </c>
      <c r="C434" s="352" t="str">
        <f t="shared" si="1290"/>
        <v>16 - LE DEVELOPPEMENT DURABLE</v>
      </c>
      <c r="D434" s="351" t="s">
        <v>443</v>
      </c>
      <c r="E434" s="313"/>
      <c r="F434" s="313">
        <f>VLOOKUP(H434,Feuil1!A$1:B$5,2,0)</f>
        <v>0.35</v>
      </c>
      <c r="G434" s="322">
        <f>IF(H434="Information et Communication",1,IF(H434="Savoir-faire Savoir-être",2,IF(H434="Confort et hygiène",3,IF(H434="Qualité de la prestation",5,IF(H434="Développement Durable",4)))))</f>
        <v>2</v>
      </c>
      <c r="H434" s="323" t="s">
        <v>121</v>
      </c>
      <c r="I434" s="333">
        <v>19</v>
      </c>
      <c r="J434" s="663">
        <f>IF(I434&lt;&gt;"",MAX(J$1:J433)+1,"")</f>
        <v>372</v>
      </c>
      <c r="K434" s="185" t="s">
        <v>433</v>
      </c>
      <c r="L434" s="184">
        <v>1</v>
      </c>
      <c r="M434" s="292" t="s">
        <v>0</v>
      </c>
      <c r="N434" s="670"/>
      <c r="O434" s="293" t="str">
        <f>IF(ISERROR(SEARCH("Pas de NM possible",P434)),"","oui")</f>
        <v/>
      </c>
      <c r="P434" s="185" t="s">
        <v>537</v>
      </c>
      <c r="Q434" s="452" t="s">
        <v>76</v>
      </c>
      <c r="R434" s="115"/>
      <c r="S434" s="145"/>
      <c r="T434" s="116">
        <f t="shared" si="1301"/>
        <v>1</v>
      </c>
      <c r="U434" s="116">
        <f t="shared" si="1302"/>
        <v>1</v>
      </c>
      <c r="V434" s="116">
        <f t="shared" si="1303"/>
        <v>1</v>
      </c>
      <c r="W434" s="116"/>
      <c r="X434" s="116">
        <f t="shared" si="1304"/>
        <v>0</v>
      </c>
      <c r="Y434" s="116"/>
      <c r="Z434" s="116">
        <f t="shared" si="1305"/>
        <v>1</v>
      </c>
      <c r="AA434" s="116"/>
      <c r="AB434" s="117"/>
      <c r="AC434" s="117"/>
      <c r="AD434" s="118" t="str">
        <f t="shared" si="1250"/>
        <v/>
      </c>
      <c r="AE434" s="118"/>
      <c r="AF434" s="118" t="str">
        <f t="shared" si="1251"/>
        <v/>
      </c>
      <c r="AG434" s="118"/>
      <c r="AH434" s="118" t="str">
        <f t="shared" si="1252"/>
        <v/>
      </c>
      <c r="AI434" s="119"/>
      <c r="AJ434" s="120"/>
      <c r="AK434" s="118"/>
      <c r="AL434" s="118">
        <f t="shared" si="1253"/>
        <v>1</v>
      </c>
      <c r="AM434" s="118"/>
      <c r="AN434" s="118">
        <f t="shared" si="1254"/>
        <v>0</v>
      </c>
      <c r="AO434" s="118"/>
      <c r="AP434" s="118">
        <f t="shared" si="1255"/>
        <v>1</v>
      </c>
      <c r="AQ434" s="119"/>
      <c r="AR434" s="120"/>
      <c r="AS434" s="118"/>
      <c r="AT434" s="118" t="str">
        <f t="shared" si="1256"/>
        <v/>
      </c>
      <c r="AU434" s="118"/>
      <c r="AV434" s="118" t="str">
        <f t="shared" si="1257"/>
        <v/>
      </c>
      <c r="AW434" s="118"/>
      <c r="AX434" s="118" t="str">
        <f t="shared" si="1258"/>
        <v/>
      </c>
      <c r="AY434" s="119"/>
      <c r="AZ434" s="120"/>
      <c r="BA434" s="118"/>
      <c r="BB434" s="118" t="str">
        <f t="shared" si="1259"/>
        <v/>
      </c>
      <c r="BC434" s="118"/>
      <c r="BD434" s="118" t="str">
        <f t="shared" si="1260"/>
        <v/>
      </c>
      <c r="BE434" s="118"/>
      <c r="BF434" s="118" t="str">
        <f t="shared" si="1261"/>
        <v/>
      </c>
      <c r="BG434" s="119"/>
      <c r="BH434" s="120"/>
      <c r="BI434" s="116"/>
      <c r="BJ434" s="118" t="str">
        <f t="shared" si="1262"/>
        <v/>
      </c>
      <c r="BK434" s="118"/>
      <c r="BL434" s="118" t="str">
        <f t="shared" si="1263"/>
        <v/>
      </c>
      <c r="BM434" s="118"/>
      <c r="BN434" s="118" t="str">
        <f t="shared" si="1264"/>
        <v/>
      </c>
      <c r="BO434" s="119"/>
      <c r="BP434" s="120"/>
      <c r="BQ434" s="116"/>
      <c r="BR434" s="118" t="str">
        <f t="shared" si="1281"/>
        <v/>
      </c>
      <c r="BS434" s="118"/>
      <c r="BT434" s="118" t="str">
        <f t="shared" si="1282"/>
        <v/>
      </c>
      <c r="BU434" s="118"/>
      <c r="BV434" s="118" t="str">
        <f t="shared" si="1283"/>
        <v/>
      </c>
      <c r="BW434" s="119"/>
      <c r="BX434" s="120"/>
      <c r="BY434" s="121"/>
      <c r="BZ434" s="118" t="str">
        <f t="shared" si="1284"/>
        <v/>
      </c>
      <c r="CA434" s="118"/>
      <c r="CB434" s="118" t="str">
        <f t="shared" si="1285"/>
        <v/>
      </c>
      <c r="CC434" s="118"/>
      <c r="CD434" s="118" t="str">
        <f t="shared" si="1286"/>
        <v/>
      </c>
      <c r="CE434" s="119"/>
      <c r="CH434" s="118" t="str">
        <f t="shared" si="1287"/>
        <v/>
      </c>
      <c r="CI434" s="118"/>
      <c r="CJ434" s="118" t="str">
        <f t="shared" si="1288"/>
        <v/>
      </c>
      <c r="CK434" s="118"/>
      <c r="CL434" s="118" t="str">
        <f t="shared" si="1289"/>
        <v/>
      </c>
      <c r="CM434" s="119"/>
      <c r="DQ434" s="134">
        <f>IF(I434&lt;&gt;"",MAX(J$1:J422)+1,"")</f>
        <v>363</v>
      </c>
    </row>
    <row r="435" spans="1:155" s="132" customFormat="1" ht="23.25" customHeight="1" x14ac:dyDescent="0.25">
      <c r="A435" s="312"/>
      <c r="B435" s="632" t="s">
        <v>84</v>
      </c>
      <c r="C435" s="313"/>
      <c r="D435" s="313"/>
      <c r="E435" s="313"/>
      <c r="F435" s="313"/>
      <c r="G435" s="322"/>
      <c r="H435" s="323"/>
      <c r="I435" s="350"/>
      <c r="J435" s="663" t="str">
        <f>IF(I435&lt;&gt;"",MAX(J$1:J434)+1,"")</f>
        <v/>
      </c>
      <c r="K435" s="143" t="s">
        <v>446</v>
      </c>
      <c r="L435" s="204"/>
      <c r="M435" s="222"/>
      <c r="N435" s="641"/>
      <c r="O435" s="201" t="str">
        <f t="shared" si="1200"/>
        <v/>
      </c>
      <c r="P435" s="125"/>
      <c r="Q435" s="449"/>
      <c r="R435" s="115"/>
      <c r="S435" s="112"/>
      <c r="T435" s="273"/>
      <c r="U435" s="116"/>
      <c r="V435" s="116"/>
      <c r="W435" s="126"/>
      <c r="X435" s="126"/>
      <c r="Y435" s="126"/>
      <c r="Z435" s="126"/>
      <c r="AA435" s="126"/>
      <c r="AB435" s="149"/>
      <c r="AC435" s="127"/>
      <c r="AD435" s="128" t="str">
        <f t="shared" si="1250"/>
        <v/>
      </c>
      <c r="AE435" s="128"/>
      <c r="AF435" s="128" t="str">
        <f t="shared" si="1251"/>
        <v/>
      </c>
      <c r="AG435" s="128"/>
      <c r="AH435" s="128" t="str">
        <f t="shared" si="1252"/>
        <v/>
      </c>
      <c r="AI435" s="129"/>
      <c r="AJ435" s="130"/>
      <c r="AK435" s="128"/>
      <c r="AL435" s="128" t="str">
        <f t="shared" si="1253"/>
        <v/>
      </c>
      <c r="AM435" s="128"/>
      <c r="AN435" s="128" t="str">
        <f t="shared" si="1254"/>
        <v/>
      </c>
      <c r="AO435" s="128"/>
      <c r="AP435" s="128" t="str">
        <f t="shared" si="1255"/>
        <v/>
      </c>
      <c r="AQ435" s="129"/>
      <c r="AR435" s="130"/>
      <c r="AS435" s="128"/>
      <c r="AT435" s="128" t="str">
        <f t="shared" si="1256"/>
        <v/>
      </c>
      <c r="AU435" s="128"/>
      <c r="AV435" s="128" t="str">
        <f t="shared" si="1257"/>
        <v/>
      </c>
      <c r="AW435" s="128"/>
      <c r="AX435" s="128" t="str">
        <f t="shared" si="1258"/>
        <v/>
      </c>
      <c r="AY435" s="129"/>
      <c r="AZ435" s="130"/>
      <c r="BA435" s="128"/>
      <c r="BB435" s="128" t="str">
        <f t="shared" si="1259"/>
        <v/>
      </c>
      <c r="BC435" s="128"/>
      <c r="BD435" s="128" t="str">
        <f t="shared" si="1260"/>
        <v/>
      </c>
      <c r="BE435" s="128"/>
      <c r="BF435" s="128" t="str">
        <f t="shared" si="1261"/>
        <v/>
      </c>
      <c r="BG435" s="129"/>
      <c r="BH435" s="130"/>
      <c r="BI435" s="126"/>
      <c r="BJ435" s="128" t="str">
        <f t="shared" si="1262"/>
        <v/>
      </c>
      <c r="BK435" s="128"/>
      <c r="BL435" s="128" t="str">
        <f t="shared" si="1263"/>
        <v/>
      </c>
      <c r="BM435" s="128"/>
      <c r="BN435" s="128" t="str">
        <f t="shared" si="1264"/>
        <v/>
      </c>
      <c r="BO435" s="129"/>
      <c r="BP435" s="130"/>
      <c r="BQ435" s="126"/>
      <c r="BR435" s="128" t="str">
        <f t="shared" si="1281"/>
        <v/>
      </c>
      <c r="BS435" s="128"/>
      <c r="BT435" s="128" t="str">
        <f t="shared" si="1282"/>
        <v/>
      </c>
      <c r="BU435" s="128"/>
      <c r="BV435" s="128" t="str">
        <f t="shared" si="1283"/>
        <v/>
      </c>
      <c r="BW435" s="129"/>
      <c r="BX435" s="130"/>
      <c r="BY435" s="131"/>
      <c r="BZ435" s="128" t="str">
        <f t="shared" si="1284"/>
        <v/>
      </c>
      <c r="CA435" s="128"/>
      <c r="CB435" s="128" t="str">
        <f t="shared" si="1285"/>
        <v/>
      </c>
      <c r="CC435" s="128"/>
      <c r="CD435" s="128" t="str">
        <f t="shared" si="1286"/>
        <v/>
      </c>
      <c r="CE435" s="129"/>
      <c r="CH435" s="128" t="str">
        <f t="shared" si="1287"/>
        <v/>
      </c>
      <c r="CI435" s="128"/>
      <c r="CJ435" s="128" t="str">
        <f t="shared" si="1288"/>
        <v/>
      </c>
      <c r="CK435" s="128"/>
      <c r="CL435" s="128" t="str">
        <f t="shared" si="1289"/>
        <v/>
      </c>
      <c r="CM435" s="129"/>
      <c r="DQ435" s="124" t="str">
        <f>IF(I435&lt;&gt;"",MAX(J$1:J459)+1,"")</f>
        <v/>
      </c>
    </row>
    <row r="436" spans="1:155" s="145" customFormat="1" ht="46.5" customHeight="1" x14ac:dyDescent="0.25">
      <c r="A436" s="312"/>
      <c r="B436" s="632" t="s">
        <v>84</v>
      </c>
      <c r="C436" s="352" t="str">
        <f t="shared" si="1290"/>
        <v>16 - LE DEVELOPPEMENT DURABLE</v>
      </c>
      <c r="D436" s="351" t="s">
        <v>446</v>
      </c>
      <c r="E436" s="313"/>
      <c r="F436" s="313">
        <f>VLOOKUP(H436,Feuil1!A$1:B$5,2,0)</f>
        <v>0.1</v>
      </c>
      <c r="G436" s="322">
        <f t="shared" si="1206"/>
        <v>4</v>
      </c>
      <c r="H436" s="318" t="s">
        <v>115</v>
      </c>
      <c r="I436" s="333">
        <v>102</v>
      </c>
      <c r="J436" s="663">
        <f>IF(I436&lt;&gt;"",MAX(J$1:J435)+1,"")</f>
        <v>373</v>
      </c>
      <c r="K436" s="401" t="s">
        <v>447</v>
      </c>
      <c r="L436" s="402">
        <v>3</v>
      </c>
      <c r="M436" s="403" t="s">
        <v>0</v>
      </c>
      <c r="N436" s="679"/>
      <c r="O436" s="404" t="str">
        <f t="shared" si="1200"/>
        <v/>
      </c>
      <c r="P436" s="401" t="s">
        <v>448</v>
      </c>
      <c r="Q436" s="446" t="s">
        <v>763</v>
      </c>
      <c r="R436" s="115"/>
      <c r="T436" s="116">
        <f t="shared" ref="T436:T449" si="1306">L436</f>
        <v>3</v>
      </c>
      <c r="U436" s="116">
        <f t="shared" ref="U436:U449" si="1307">IF(M436="OUI",1,IF(M436="NON",0,IF(M436="Non Mesuré","",0)))</f>
        <v>1</v>
      </c>
      <c r="V436" s="116">
        <f t="shared" ref="V436:V449" si="1308">IF(M436&lt;&gt;"Non Mesuré",T436*U436,"")</f>
        <v>3</v>
      </c>
      <c r="W436" s="116"/>
      <c r="X436" s="116">
        <f t="shared" ref="X436:X449" si="1309">IF(M436="Non Mesuré",T436,0)</f>
        <v>0</v>
      </c>
      <c r="Y436" s="116"/>
      <c r="Z436" s="116">
        <f t="shared" ref="Z436:Z449" si="1310">T436-X436</f>
        <v>3</v>
      </c>
      <c r="AA436" s="116"/>
      <c r="AB436" s="117"/>
      <c r="AC436" s="117"/>
      <c r="AD436" s="118" t="str">
        <f t="shared" si="1250"/>
        <v/>
      </c>
      <c r="AE436" s="118"/>
      <c r="AF436" s="118" t="str">
        <f t="shared" si="1251"/>
        <v/>
      </c>
      <c r="AG436" s="118"/>
      <c r="AH436" s="118" t="str">
        <f t="shared" si="1252"/>
        <v/>
      </c>
      <c r="AI436" s="119"/>
      <c r="AJ436" s="120"/>
      <c r="AK436" s="118"/>
      <c r="AL436" s="118" t="str">
        <f t="shared" si="1253"/>
        <v/>
      </c>
      <c r="AM436" s="118"/>
      <c r="AN436" s="118" t="str">
        <f t="shared" si="1254"/>
        <v/>
      </c>
      <c r="AO436" s="118"/>
      <c r="AP436" s="118" t="str">
        <f t="shared" si="1255"/>
        <v/>
      </c>
      <c r="AQ436" s="119"/>
      <c r="AR436" s="120"/>
      <c r="AS436" s="118"/>
      <c r="AT436" s="118" t="str">
        <f t="shared" si="1256"/>
        <v/>
      </c>
      <c r="AU436" s="118"/>
      <c r="AV436" s="118" t="str">
        <f t="shared" si="1257"/>
        <v/>
      </c>
      <c r="AW436" s="118"/>
      <c r="AX436" s="118" t="str">
        <f t="shared" si="1258"/>
        <v/>
      </c>
      <c r="AY436" s="119"/>
      <c r="AZ436" s="120"/>
      <c r="BA436" s="118"/>
      <c r="BB436" s="118">
        <f t="shared" si="1259"/>
        <v>3</v>
      </c>
      <c r="BC436" s="118"/>
      <c r="BD436" s="118">
        <f t="shared" si="1260"/>
        <v>0</v>
      </c>
      <c r="BE436" s="118"/>
      <c r="BF436" s="118">
        <f t="shared" si="1261"/>
        <v>3</v>
      </c>
      <c r="BG436" s="119"/>
      <c r="BH436" s="120"/>
      <c r="BI436" s="116"/>
      <c r="BJ436" s="118" t="str">
        <f t="shared" si="1262"/>
        <v/>
      </c>
      <c r="BK436" s="118"/>
      <c r="BL436" s="118" t="str">
        <f t="shared" si="1263"/>
        <v/>
      </c>
      <c r="BM436" s="118"/>
      <c r="BN436" s="118" t="str">
        <f t="shared" si="1264"/>
        <v/>
      </c>
      <c r="BO436" s="119"/>
      <c r="BP436" s="120"/>
      <c r="BQ436" s="116"/>
      <c r="BR436" s="118" t="str">
        <f t="shared" si="1281"/>
        <v/>
      </c>
      <c r="BS436" s="118"/>
      <c r="BT436" s="118" t="str">
        <f t="shared" si="1282"/>
        <v/>
      </c>
      <c r="BU436" s="118"/>
      <c r="BV436" s="118" t="str">
        <f t="shared" si="1283"/>
        <v/>
      </c>
      <c r="BW436" s="119"/>
      <c r="BX436" s="120"/>
      <c r="BY436" s="121"/>
      <c r="BZ436" s="118" t="str">
        <f t="shared" si="1284"/>
        <v/>
      </c>
      <c r="CA436" s="118"/>
      <c r="CB436" s="118" t="str">
        <f t="shared" si="1285"/>
        <v/>
      </c>
      <c r="CC436" s="118"/>
      <c r="CD436" s="118" t="str">
        <f t="shared" si="1286"/>
        <v/>
      </c>
      <c r="CE436" s="119"/>
      <c r="CF436" s="113"/>
      <c r="CG436" s="113"/>
      <c r="CH436" s="118" t="str">
        <f t="shared" si="1287"/>
        <v/>
      </c>
      <c r="CI436" s="118"/>
      <c r="CJ436" s="118" t="str">
        <f t="shared" si="1288"/>
        <v/>
      </c>
      <c r="CK436" s="118"/>
      <c r="CL436" s="118" t="str">
        <f t="shared" si="1289"/>
        <v/>
      </c>
      <c r="CM436" s="119"/>
      <c r="CN436" s="113"/>
      <c r="CO436" s="113"/>
      <c r="CP436" s="113"/>
      <c r="DQ436" s="134">
        <f>IF(I436&lt;&gt;"",MAX(J$1:J435)+1,"")</f>
        <v>373</v>
      </c>
    </row>
    <row r="437" spans="1:155" s="145" customFormat="1" ht="33.75" customHeight="1" x14ac:dyDescent="0.25">
      <c r="A437" s="312"/>
      <c r="B437" s="632" t="s">
        <v>84</v>
      </c>
      <c r="C437" s="352" t="str">
        <f t="shared" si="1290"/>
        <v>16 - LE DEVELOPPEMENT DURABLE</v>
      </c>
      <c r="D437" s="351" t="s">
        <v>446</v>
      </c>
      <c r="E437" s="313"/>
      <c r="F437" s="313">
        <f>VLOOKUP(H437,Feuil1!A$1:B$5,2,0)</f>
        <v>0.1</v>
      </c>
      <c r="G437" s="322">
        <f t="shared" si="1206"/>
        <v>4</v>
      </c>
      <c r="H437" s="318" t="s">
        <v>115</v>
      </c>
      <c r="I437" s="333">
        <v>100</v>
      </c>
      <c r="J437" s="663">
        <f>IF(I437&lt;&gt;"",MAX(J$1:J436)+1,"")</f>
        <v>374</v>
      </c>
      <c r="K437" s="183" t="s">
        <v>651</v>
      </c>
      <c r="L437" s="182">
        <v>3</v>
      </c>
      <c r="M437" s="213" t="s">
        <v>0</v>
      </c>
      <c r="N437" s="668"/>
      <c r="O437" s="199" t="str">
        <f t="shared" si="1200"/>
        <v/>
      </c>
      <c r="P437" s="183" t="s">
        <v>610</v>
      </c>
      <c r="Q437" s="447" t="s">
        <v>763</v>
      </c>
      <c r="R437" s="115"/>
      <c r="T437" s="116">
        <f t="shared" si="1306"/>
        <v>3</v>
      </c>
      <c r="U437" s="116">
        <f t="shared" si="1307"/>
        <v>1</v>
      </c>
      <c r="V437" s="116">
        <f t="shared" si="1308"/>
        <v>3</v>
      </c>
      <c r="W437" s="116"/>
      <c r="X437" s="116">
        <f t="shared" si="1309"/>
        <v>0</v>
      </c>
      <c r="Y437" s="116"/>
      <c r="Z437" s="116">
        <f t="shared" si="1310"/>
        <v>3</v>
      </c>
      <c r="AA437" s="116"/>
      <c r="AB437" s="117"/>
      <c r="AC437" s="117"/>
      <c r="AD437" s="118" t="str">
        <f t="shared" si="1250"/>
        <v/>
      </c>
      <c r="AE437" s="118"/>
      <c r="AF437" s="118" t="str">
        <f t="shared" si="1251"/>
        <v/>
      </c>
      <c r="AG437" s="118"/>
      <c r="AH437" s="118" t="str">
        <f t="shared" si="1252"/>
        <v/>
      </c>
      <c r="AI437" s="119"/>
      <c r="AJ437" s="120"/>
      <c r="AK437" s="118"/>
      <c r="AL437" s="118" t="str">
        <f t="shared" si="1253"/>
        <v/>
      </c>
      <c r="AM437" s="118"/>
      <c r="AN437" s="118" t="str">
        <f t="shared" si="1254"/>
        <v/>
      </c>
      <c r="AO437" s="118"/>
      <c r="AP437" s="118" t="str">
        <f t="shared" si="1255"/>
        <v/>
      </c>
      <c r="AQ437" s="119"/>
      <c r="AR437" s="120"/>
      <c r="AS437" s="118"/>
      <c r="AT437" s="118" t="str">
        <f t="shared" si="1256"/>
        <v/>
      </c>
      <c r="AU437" s="118"/>
      <c r="AV437" s="118" t="str">
        <f t="shared" si="1257"/>
        <v/>
      </c>
      <c r="AW437" s="118"/>
      <c r="AX437" s="118" t="str">
        <f t="shared" si="1258"/>
        <v/>
      </c>
      <c r="AY437" s="119"/>
      <c r="AZ437" s="120"/>
      <c r="BA437" s="118"/>
      <c r="BB437" s="118">
        <f t="shared" si="1259"/>
        <v>3</v>
      </c>
      <c r="BC437" s="118"/>
      <c r="BD437" s="118">
        <f t="shared" si="1260"/>
        <v>0</v>
      </c>
      <c r="BE437" s="118"/>
      <c r="BF437" s="118">
        <f t="shared" si="1261"/>
        <v>3</v>
      </c>
      <c r="BG437" s="119"/>
      <c r="BH437" s="120"/>
      <c r="BI437" s="116"/>
      <c r="BJ437" s="118" t="str">
        <f t="shared" si="1262"/>
        <v/>
      </c>
      <c r="BK437" s="118"/>
      <c r="BL437" s="118" t="str">
        <f t="shared" si="1263"/>
        <v/>
      </c>
      <c r="BM437" s="118"/>
      <c r="BN437" s="118" t="str">
        <f t="shared" si="1264"/>
        <v/>
      </c>
      <c r="BO437" s="119"/>
      <c r="BP437" s="120"/>
      <c r="BQ437" s="116"/>
      <c r="BR437" s="118" t="str">
        <f t="shared" si="1281"/>
        <v/>
      </c>
      <c r="BS437" s="118"/>
      <c r="BT437" s="118" t="str">
        <f t="shared" si="1282"/>
        <v/>
      </c>
      <c r="BU437" s="118"/>
      <c r="BV437" s="118" t="str">
        <f t="shared" si="1283"/>
        <v/>
      </c>
      <c r="BW437" s="119"/>
      <c r="BX437" s="120"/>
      <c r="BY437" s="121"/>
      <c r="BZ437" s="118" t="str">
        <f t="shared" si="1284"/>
        <v/>
      </c>
      <c r="CA437" s="118"/>
      <c r="CB437" s="118" t="str">
        <f t="shared" si="1285"/>
        <v/>
      </c>
      <c r="CC437" s="118"/>
      <c r="CD437" s="118" t="str">
        <f t="shared" si="1286"/>
        <v/>
      </c>
      <c r="CE437" s="119"/>
      <c r="CF437" s="113"/>
      <c r="CG437" s="113"/>
      <c r="CH437" s="118" t="str">
        <f t="shared" si="1287"/>
        <v/>
      </c>
      <c r="CI437" s="118"/>
      <c r="CJ437" s="118" t="str">
        <f t="shared" si="1288"/>
        <v/>
      </c>
      <c r="CK437" s="118"/>
      <c r="CL437" s="118" t="str">
        <f t="shared" si="1289"/>
        <v/>
      </c>
      <c r="CM437" s="119"/>
      <c r="CN437" s="113"/>
      <c r="CO437" s="113"/>
      <c r="CP437" s="113"/>
      <c r="DQ437" s="134">
        <f>IF(I437&lt;&gt;"",MAX(J$1:J436)+1,"")</f>
        <v>374</v>
      </c>
    </row>
    <row r="438" spans="1:155" s="145" customFormat="1" ht="70.5" customHeight="1" x14ac:dyDescent="0.25">
      <c r="A438" s="312"/>
      <c r="B438" s="632" t="s">
        <v>84</v>
      </c>
      <c r="C438" s="352" t="str">
        <f t="shared" si="1290"/>
        <v>16 - LE DEVELOPPEMENT DURABLE</v>
      </c>
      <c r="D438" s="351" t="s">
        <v>446</v>
      </c>
      <c r="E438" s="313"/>
      <c r="F438" s="313">
        <f>VLOOKUP(H438,Feuil1!A$1:B$5,2,0)</f>
        <v>0.1</v>
      </c>
      <c r="G438" s="322">
        <f t="shared" si="1206"/>
        <v>4</v>
      </c>
      <c r="H438" s="318" t="s">
        <v>115</v>
      </c>
      <c r="I438" s="333">
        <v>100</v>
      </c>
      <c r="J438" s="663">
        <f>IF(I438&lt;&gt;"",MAX(J$1:J437)+1,"")</f>
        <v>375</v>
      </c>
      <c r="K438" s="183" t="s">
        <v>652</v>
      </c>
      <c r="L438" s="182">
        <v>3</v>
      </c>
      <c r="M438" s="213" t="s">
        <v>0</v>
      </c>
      <c r="N438" s="668"/>
      <c r="O438" s="199" t="str">
        <f t="shared" si="1200"/>
        <v/>
      </c>
      <c r="P438" s="183" t="s">
        <v>449</v>
      </c>
      <c r="Q438" s="447" t="s">
        <v>763</v>
      </c>
      <c r="R438" s="115"/>
      <c r="T438" s="116">
        <f t="shared" si="1306"/>
        <v>3</v>
      </c>
      <c r="U438" s="116">
        <f t="shared" si="1307"/>
        <v>1</v>
      </c>
      <c r="V438" s="116">
        <f t="shared" si="1308"/>
        <v>3</v>
      </c>
      <c r="W438" s="116"/>
      <c r="X438" s="116">
        <f t="shared" si="1309"/>
        <v>0</v>
      </c>
      <c r="Y438" s="116"/>
      <c r="Z438" s="116">
        <f t="shared" si="1310"/>
        <v>3</v>
      </c>
      <c r="AA438" s="116"/>
      <c r="AB438" s="117"/>
      <c r="AC438" s="117"/>
      <c r="AD438" s="118" t="str">
        <f t="shared" si="1250"/>
        <v/>
      </c>
      <c r="AE438" s="118"/>
      <c r="AF438" s="118" t="str">
        <f t="shared" si="1251"/>
        <v/>
      </c>
      <c r="AG438" s="118"/>
      <c r="AH438" s="118" t="str">
        <f t="shared" si="1252"/>
        <v/>
      </c>
      <c r="AI438" s="119"/>
      <c r="AJ438" s="120"/>
      <c r="AK438" s="118"/>
      <c r="AL438" s="118" t="str">
        <f t="shared" si="1253"/>
        <v/>
      </c>
      <c r="AM438" s="118"/>
      <c r="AN438" s="118" t="str">
        <f t="shared" si="1254"/>
        <v/>
      </c>
      <c r="AO438" s="118"/>
      <c r="AP438" s="118" t="str">
        <f t="shared" si="1255"/>
        <v/>
      </c>
      <c r="AQ438" s="119"/>
      <c r="AR438" s="120"/>
      <c r="AS438" s="118"/>
      <c r="AT438" s="118" t="str">
        <f t="shared" si="1256"/>
        <v/>
      </c>
      <c r="AU438" s="118"/>
      <c r="AV438" s="118" t="str">
        <f t="shared" si="1257"/>
        <v/>
      </c>
      <c r="AW438" s="118"/>
      <c r="AX438" s="118" t="str">
        <f t="shared" si="1258"/>
        <v/>
      </c>
      <c r="AY438" s="119"/>
      <c r="AZ438" s="120"/>
      <c r="BA438" s="118"/>
      <c r="BB438" s="118">
        <f t="shared" si="1259"/>
        <v>3</v>
      </c>
      <c r="BC438" s="118"/>
      <c r="BD438" s="118">
        <f t="shared" si="1260"/>
        <v>0</v>
      </c>
      <c r="BE438" s="118"/>
      <c r="BF438" s="118">
        <f t="shared" si="1261"/>
        <v>3</v>
      </c>
      <c r="BG438" s="119"/>
      <c r="BH438" s="120"/>
      <c r="BI438" s="116"/>
      <c r="BJ438" s="118" t="str">
        <f t="shared" si="1262"/>
        <v/>
      </c>
      <c r="BK438" s="118"/>
      <c r="BL438" s="118" t="str">
        <f t="shared" si="1263"/>
        <v/>
      </c>
      <c r="BM438" s="118"/>
      <c r="BN438" s="118" t="str">
        <f t="shared" si="1264"/>
        <v/>
      </c>
      <c r="BO438" s="119"/>
      <c r="BP438" s="120"/>
      <c r="BQ438" s="116"/>
      <c r="BR438" s="118" t="str">
        <f t="shared" si="1281"/>
        <v/>
      </c>
      <c r="BS438" s="118"/>
      <c r="BT438" s="118" t="str">
        <f t="shared" si="1282"/>
        <v/>
      </c>
      <c r="BU438" s="118"/>
      <c r="BV438" s="118" t="str">
        <f t="shared" si="1283"/>
        <v/>
      </c>
      <c r="BW438" s="119"/>
      <c r="BX438" s="120"/>
      <c r="BY438" s="121"/>
      <c r="BZ438" s="118" t="str">
        <f t="shared" si="1284"/>
        <v/>
      </c>
      <c r="CA438" s="118"/>
      <c r="CB438" s="118" t="str">
        <f t="shared" si="1285"/>
        <v/>
      </c>
      <c r="CC438" s="118"/>
      <c r="CD438" s="118" t="str">
        <f t="shared" si="1286"/>
        <v/>
      </c>
      <c r="CE438" s="119"/>
      <c r="CF438" s="113"/>
      <c r="CG438" s="113"/>
      <c r="CH438" s="118" t="str">
        <f t="shared" si="1287"/>
        <v/>
      </c>
      <c r="CI438" s="118"/>
      <c r="CJ438" s="118" t="str">
        <f t="shared" si="1288"/>
        <v/>
      </c>
      <c r="CK438" s="118"/>
      <c r="CL438" s="118" t="str">
        <f t="shared" si="1289"/>
        <v/>
      </c>
      <c r="CM438" s="119"/>
      <c r="CN438" s="113"/>
      <c r="CO438" s="113"/>
      <c r="CP438" s="113"/>
      <c r="DQ438" s="134">
        <f>IF(I438&lt;&gt;"",MAX(J$1:J437)+1,"")</f>
        <v>375</v>
      </c>
    </row>
    <row r="439" spans="1:155" s="145" customFormat="1" ht="69.75" customHeight="1" x14ac:dyDescent="0.25">
      <c r="A439" s="312"/>
      <c r="B439" s="632" t="s">
        <v>84</v>
      </c>
      <c r="C439" s="352" t="str">
        <f t="shared" si="1290"/>
        <v>16 - LE DEVELOPPEMENT DURABLE</v>
      </c>
      <c r="D439" s="351" t="s">
        <v>446</v>
      </c>
      <c r="E439" s="313"/>
      <c r="F439" s="313">
        <f>VLOOKUP(H439,Feuil1!A$1:B$5,2,0)</f>
        <v>0.1</v>
      </c>
      <c r="G439" s="322">
        <f t="shared" si="1206"/>
        <v>4</v>
      </c>
      <c r="H439" s="318" t="s">
        <v>115</v>
      </c>
      <c r="I439" s="333">
        <v>101</v>
      </c>
      <c r="J439" s="663">
        <f>IF(I439&lt;&gt;"",MAX(J$1:J438)+1,"")</f>
        <v>376</v>
      </c>
      <c r="K439" s="183" t="s">
        <v>450</v>
      </c>
      <c r="L439" s="182">
        <v>3</v>
      </c>
      <c r="M439" s="213" t="s">
        <v>0</v>
      </c>
      <c r="N439" s="668"/>
      <c r="O439" s="199" t="str">
        <f t="shared" si="1200"/>
        <v/>
      </c>
      <c r="P439" s="183" t="s">
        <v>451</v>
      </c>
      <c r="Q439" s="447" t="s">
        <v>763</v>
      </c>
      <c r="R439" s="115"/>
      <c r="T439" s="116">
        <f t="shared" si="1306"/>
        <v>3</v>
      </c>
      <c r="U439" s="116">
        <f t="shared" si="1307"/>
        <v>1</v>
      </c>
      <c r="V439" s="116">
        <f t="shared" si="1308"/>
        <v>3</v>
      </c>
      <c r="W439" s="116"/>
      <c r="X439" s="116">
        <f t="shared" si="1309"/>
        <v>0</v>
      </c>
      <c r="Y439" s="116"/>
      <c r="Z439" s="116">
        <f t="shared" si="1310"/>
        <v>3</v>
      </c>
      <c r="AA439" s="116"/>
      <c r="AB439" s="117"/>
      <c r="AC439" s="117"/>
      <c r="AD439" s="118" t="str">
        <f t="shared" si="1250"/>
        <v/>
      </c>
      <c r="AE439" s="118"/>
      <c r="AF439" s="118" t="str">
        <f t="shared" si="1251"/>
        <v/>
      </c>
      <c r="AG439" s="118"/>
      <c r="AH439" s="118" t="str">
        <f t="shared" si="1252"/>
        <v/>
      </c>
      <c r="AI439" s="119"/>
      <c r="AJ439" s="120"/>
      <c r="AK439" s="118"/>
      <c r="AL439" s="118" t="str">
        <f t="shared" si="1253"/>
        <v/>
      </c>
      <c r="AM439" s="118"/>
      <c r="AN439" s="118" t="str">
        <f t="shared" si="1254"/>
        <v/>
      </c>
      <c r="AO439" s="118"/>
      <c r="AP439" s="118" t="str">
        <f t="shared" si="1255"/>
        <v/>
      </c>
      <c r="AQ439" s="119"/>
      <c r="AR439" s="120"/>
      <c r="AS439" s="118"/>
      <c r="AT439" s="118" t="str">
        <f t="shared" si="1256"/>
        <v/>
      </c>
      <c r="AU439" s="118"/>
      <c r="AV439" s="118" t="str">
        <f t="shared" si="1257"/>
        <v/>
      </c>
      <c r="AW439" s="118"/>
      <c r="AX439" s="118" t="str">
        <f t="shared" si="1258"/>
        <v/>
      </c>
      <c r="AY439" s="119"/>
      <c r="AZ439" s="120"/>
      <c r="BA439" s="118"/>
      <c r="BB439" s="118">
        <f t="shared" si="1259"/>
        <v>3</v>
      </c>
      <c r="BC439" s="118"/>
      <c r="BD439" s="118">
        <f t="shared" si="1260"/>
        <v>0</v>
      </c>
      <c r="BE439" s="118"/>
      <c r="BF439" s="118">
        <f t="shared" si="1261"/>
        <v>3</v>
      </c>
      <c r="BG439" s="119"/>
      <c r="BH439" s="120"/>
      <c r="BI439" s="116"/>
      <c r="BJ439" s="118" t="str">
        <f t="shared" si="1262"/>
        <v/>
      </c>
      <c r="BK439" s="118"/>
      <c r="BL439" s="118" t="str">
        <f t="shared" si="1263"/>
        <v/>
      </c>
      <c r="BM439" s="118"/>
      <c r="BN439" s="118" t="str">
        <f t="shared" si="1264"/>
        <v/>
      </c>
      <c r="BO439" s="119"/>
      <c r="BP439" s="120"/>
      <c r="BQ439" s="116"/>
      <c r="BR439" s="118" t="str">
        <f t="shared" si="1281"/>
        <v/>
      </c>
      <c r="BS439" s="118"/>
      <c r="BT439" s="118" t="str">
        <f t="shared" si="1282"/>
        <v/>
      </c>
      <c r="BU439" s="118"/>
      <c r="BV439" s="118" t="str">
        <f t="shared" si="1283"/>
        <v/>
      </c>
      <c r="BW439" s="119"/>
      <c r="BX439" s="120"/>
      <c r="BY439" s="121"/>
      <c r="BZ439" s="118" t="str">
        <f t="shared" si="1284"/>
        <v/>
      </c>
      <c r="CA439" s="118"/>
      <c r="CB439" s="118" t="str">
        <f t="shared" si="1285"/>
        <v/>
      </c>
      <c r="CC439" s="118"/>
      <c r="CD439" s="118" t="str">
        <f t="shared" si="1286"/>
        <v/>
      </c>
      <c r="CE439" s="119"/>
      <c r="CF439" s="113"/>
      <c r="CG439" s="113"/>
      <c r="CH439" s="118" t="str">
        <f t="shared" si="1287"/>
        <v/>
      </c>
      <c r="CI439" s="118"/>
      <c r="CJ439" s="118" t="str">
        <f t="shared" si="1288"/>
        <v/>
      </c>
      <c r="CK439" s="118"/>
      <c r="CL439" s="118" t="str">
        <f t="shared" si="1289"/>
        <v/>
      </c>
      <c r="CM439" s="119"/>
      <c r="CN439" s="113"/>
      <c r="CO439" s="113"/>
      <c r="CP439" s="113"/>
      <c r="DQ439" s="134">
        <f>IF(I439&lt;&gt;"",MAX(J$1:J438)+1,"")</f>
        <v>376</v>
      </c>
    </row>
    <row r="440" spans="1:155" s="113" customFormat="1" ht="51.75" customHeight="1" x14ac:dyDescent="0.25">
      <c r="A440" s="312"/>
      <c r="B440" s="632" t="s">
        <v>84</v>
      </c>
      <c r="C440" s="352" t="str">
        <f t="shared" si="1290"/>
        <v>16 - LE DEVELOPPEMENT DURABLE</v>
      </c>
      <c r="D440" s="351" t="s">
        <v>446</v>
      </c>
      <c r="E440" s="313"/>
      <c r="F440" s="313">
        <f>VLOOKUP(H440,Feuil1!A$1:B$5,2,0)</f>
        <v>0.1</v>
      </c>
      <c r="G440" s="322">
        <f t="shared" si="1206"/>
        <v>4</v>
      </c>
      <c r="H440" s="318" t="s">
        <v>115</v>
      </c>
      <c r="I440" s="333">
        <v>103</v>
      </c>
      <c r="J440" s="663">
        <f>IF(I440&lt;&gt;"",MAX(J$1:J439)+1,"")</f>
        <v>377</v>
      </c>
      <c r="K440" s="183" t="s">
        <v>452</v>
      </c>
      <c r="L440" s="182">
        <v>1</v>
      </c>
      <c r="M440" s="213" t="s">
        <v>0</v>
      </c>
      <c r="N440" s="668"/>
      <c r="O440" s="199" t="str">
        <f t="shared" si="1200"/>
        <v/>
      </c>
      <c r="P440" s="183" t="s">
        <v>806</v>
      </c>
      <c r="Q440" s="447" t="s">
        <v>763</v>
      </c>
      <c r="R440" s="115"/>
      <c r="S440" s="145"/>
      <c r="T440" s="116">
        <f t="shared" si="1306"/>
        <v>1</v>
      </c>
      <c r="U440" s="116">
        <f t="shared" si="1307"/>
        <v>1</v>
      </c>
      <c r="V440" s="116">
        <f t="shared" si="1308"/>
        <v>1</v>
      </c>
      <c r="W440" s="116"/>
      <c r="X440" s="116">
        <f t="shared" si="1309"/>
        <v>0</v>
      </c>
      <c r="Y440" s="116"/>
      <c r="Z440" s="116">
        <f t="shared" si="1310"/>
        <v>1</v>
      </c>
      <c r="AA440" s="116"/>
      <c r="AB440" s="117"/>
      <c r="AC440" s="117"/>
      <c r="AD440" s="118" t="str">
        <f t="shared" si="1250"/>
        <v/>
      </c>
      <c r="AE440" s="118"/>
      <c r="AF440" s="118" t="str">
        <f t="shared" si="1251"/>
        <v/>
      </c>
      <c r="AG440" s="118"/>
      <c r="AH440" s="118" t="str">
        <f t="shared" si="1252"/>
        <v/>
      </c>
      <c r="AI440" s="119"/>
      <c r="AJ440" s="120"/>
      <c r="AK440" s="118"/>
      <c r="AL440" s="118" t="str">
        <f t="shared" si="1253"/>
        <v/>
      </c>
      <c r="AM440" s="118"/>
      <c r="AN440" s="118" t="str">
        <f t="shared" si="1254"/>
        <v/>
      </c>
      <c r="AO440" s="118"/>
      <c r="AP440" s="118" t="str">
        <f t="shared" si="1255"/>
        <v/>
      </c>
      <c r="AQ440" s="119"/>
      <c r="AR440" s="120"/>
      <c r="AS440" s="118"/>
      <c r="AT440" s="118" t="str">
        <f t="shared" si="1256"/>
        <v/>
      </c>
      <c r="AU440" s="118"/>
      <c r="AV440" s="118" t="str">
        <f t="shared" si="1257"/>
        <v/>
      </c>
      <c r="AW440" s="118"/>
      <c r="AX440" s="118" t="str">
        <f t="shared" si="1258"/>
        <v/>
      </c>
      <c r="AY440" s="119"/>
      <c r="AZ440" s="120"/>
      <c r="BA440" s="118"/>
      <c r="BB440" s="118">
        <f t="shared" si="1259"/>
        <v>1</v>
      </c>
      <c r="BC440" s="118"/>
      <c r="BD440" s="118">
        <f t="shared" si="1260"/>
        <v>0</v>
      </c>
      <c r="BE440" s="118"/>
      <c r="BF440" s="118">
        <f t="shared" si="1261"/>
        <v>1</v>
      </c>
      <c r="BG440" s="119"/>
      <c r="BH440" s="120"/>
      <c r="BI440" s="116"/>
      <c r="BJ440" s="118" t="str">
        <f t="shared" si="1262"/>
        <v/>
      </c>
      <c r="BK440" s="118"/>
      <c r="BL440" s="118" t="str">
        <f t="shared" si="1263"/>
        <v/>
      </c>
      <c r="BM440" s="118"/>
      <c r="BN440" s="118" t="str">
        <f t="shared" si="1264"/>
        <v/>
      </c>
      <c r="BO440" s="119"/>
      <c r="BP440" s="120"/>
      <c r="BQ440" s="116"/>
      <c r="BR440" s="118" t="str">
        <f t="shared" si="1281"/>
        <v/>
      </c>
      <c r="BS440" s="118"/>
      <c r="BT440" s="118" t="str">
        <f t="shared" si="1282"/>
        <v/>
      </c>
      <c r="BU440" s="118"/>
      <c r="BV440" s="118" t="str">
        <f t="shared" si="1283"/>
        <v/>
      </c>
      <c r="BW440" s="119"/>
      <c r="BX440" s="120"/>
      <c r="BY440" s="121"/>
      <c r="BZ440" s="118" t="str">
        <f t="shared" si="1284"/>
        <v/>
      </c>
      <c r="CA440" s="118"/>
      <c r="CB440" s="118" t="str">
        <f t="shared" si="1285"/>
        <v/>
      </c>
      <c r="CC440" s="118"/>
      <c r="CD440" s="118" t="str">
        <f t="shared" si="1286"/>
        <v/>
      </c>
      <c r="CE440" s="119"/>
      <c r="CH440" s="118" t="str">
        <f t="shared" si="1287"/>
        <v/>
      </c>
      <c r="CI440" s="118"/>
      <c r="CJ440" s="118" t="str">
        <f t="shared" si="1288"/>
        <v/>
      </c>
      <c r="CK440" s="118"/>
      <c r="CL440" s="118" t="str">
        <f t="shared" si="1289"/>
        <v/>
      </c>
      <c r="CM440" s="119"/>
      <c r="DQ440" s="134">
        <f>IF(I440&lt;&gt;"",MAX(J$1:J439)+1,"")</f>
        <v>377</v>
      </c>
    </row>
    <row r="441" spans="1:155" s="145" customFormat="1" ht="58.5" customHeight="1" x14ac:dyDescent="0.25">
      <c r="A441" s="312"/>
      <c r="B441" s="632" t="s">
        <v>84</v>
      </c>
      <c r="C441" s="352" t="str">
        <f t="shared" si="1290"/>
        <v>16 - LE DEVELOPPEMENT DURABLE</v>
      </c>
      <c r="D441" s="351" t="s">
        <v>446</v>
      </c>
      <c r="E441" s="313"/>
      <c r="F441" s="313">
        <f>VLOOKUP(H441,Feuil1!A$1:B$5,2,0)</f>
        <v>0.1</v>
      </c>
      <c r="G441" s="322">
        <f t="shared" si="1206"/>
        <v>4</v>
      </c>
      <c r="H441" s="318" t="s">
        <v>115</v>
      </c>
      <c r="I441" s="333">
        <v>103</v>
      </c>
      <c r="J441" s="663">
        <f>IF(I441&lt;&gt;"",MAX(J$1:J440)+1,"")</f>
        <v>378</v>
      </c>
      <c r="K441" s="183" t="s">
        <v>453</v>
      </c>
      <c r="L441" s="182">
        <v>1</v>
      </c>
      <c r="M441" s="213" t="s">
        <v>0</v>
      </c>
      <c r="N441" s="668"/>
      <c r="O441" s="199" t="str">
        <f t="shared" si="1200"/>
        <v/>
      </c>
      <c r="P441" s="183" t="s">
        <v>454</v>
      </c>
      <c r="Q441" s="447" t="s">
        <v>763</v>
      </c>
      <c r="R441" s="115"/>
      <c r="T441" s="116">
        <f t="shared" si="1306"/>
        <v>1</v>
      </c>
      <c r="U441" s="116">
        <f t="shared" si="1307"/>
        <v>1</v>
      </c>
      <c r="V441" s="116">
        <f t="shared" si="1308"/>
        <v>1</v>
      </c>
      <c r="W441" s="116"/>
      <c r="X441" s="116">
        <f t="shared" si="1309"/>
        <v>0</v>
      </c>
      <c r="Y441" s="116"/>
      <c r="Z441" s="116">
        <f t="shared" si="1310"/>
        <v>1</v>
      </c>
      <c r="AA441" s="116"/>
      <c r="AB441" s="117"/>
      <c r="AC441" s="117"/>
      <c r="AD441" s="118" t="str">
        <f t="shared" si="1250"/>
        <v/>
      </c>
      <c r="AE441" s="118"/>
      <c r="AF441" s="118" t="str">
        <f t="shared" si="1251"/>
        <v/>
      </c>
      <c r="AG441" s="118"/>
      <c r="AH441" s="118" t="str">
        <f t="shared" si="1252"/>
        <v/>
      </c>
      <c r="AI441" s="119"/>
      <c r="AJ441" s="120"/>
      <c r="AK441" s="118"/>
      <c r="AL441" s="118" t="str">
        <f t="shared" si="1253"/>
        <v/>
      </c>
      <c r="AM441" s="118"/>
      <c r="AN441" s="118" t="str">
        <f t="shared" si="1254"/>
        <v/>
      </c>
      <c r="AO441" s="118"/>
      <c r="AP441" s="118" t="str">
        <f t="shared" si="1255"/>
        <v/>
      </c>
      <c r="AQ441" s="119"/>
      <c r="AR441" s="120"/>
      <c r="AS441" s="118"/>
      <c r="AT441" s="118" t="str">
        <f t="shared" si="1256"/>
        <v/>
      </c>
      <c r="AU441" s="118"/>
      <c r="AV441" s="118" t="str">
        <f t="shared" si="1257"/>
        <v/>
      </c>
      <c r="AW441" s="118"/>
      <c r="AX441" s="118" t="str">
        <f t="shared" si="1258"/>
        <v/>
      </c>
      <c r="AY441" s="119"/>
      <c r="AZ441" s="120"/>
      <c r="BA441" s="118"/>
      <c r="BB441" s="118">
        <f t="shared" si="1259"/>
        <v>1</v>
      </c>
      <c r="BC441" s="118"/>
      <c r="BD441" s="118">
        <f t="shared" si="1260"/>
        <v>0</v>
      </c>
      <c r="BE441" s="118"/>
      <c r="BF441" s="118">
        <f t="shared" si="1261"/>
        <v>1</v>
      </c>
      <c r="BG441" s="119"/>
      <c r="BH441" s="120"/>
      <c r="BI441" s="116"/>
      <c r="BJ441" s="118" t="str">
        <f t="shared" si="1262"/>
        <v/>
      </c>
      <c r="BK441" s="118"/>
      <c r="BL441" s="118" t="str">
        <f t="shared" si="1263"/>
        <v/>
      </c>
      <c r="BM441" s="118"/>
      <c r="BN441" s="118" t="str">
        <f t="shared" si="1264"/>
        <v/>
      </c>
      <c r="BO441" s="119"/>
      <c r="BP441" s="120"/>
      <c r="BQ441" s="116"/>
      <c r="BR441" s="118" t="str">
        <f t="shared" si="1281"/>
        <v/>
      </c>
      <c r="BS441" s="118"/>
      <c r="BT441" s="118" t="str">
        <f t="shared" si="1282"/>
        <v/>
      </c>
      <c r="BU441" s="118"/>
      <c r="BV441" s="118" t="str">
        <f t="shared" si="1283"/>
        <v/>
      </c>
      <c r="BW441" s="119"/>
      <c r="BX441" s="120"/>
      <c r="BY441" s="121"/>
      <c r="BZ441" s="118" t="str">
        <f t="shared" si="1284"/>
        <v/>
      </c>
      <c r="CA441" s="118"/>
      <c r="CB441" s="118" t="str">
        <f t="shared" si="1285"/>
        <v/>
      </c>
      <c r="CC441" s="118"/>
      <c r="CD441" s="118" t="str">
        <f t="shared" si="1286"/>
        <v/>
      </c>
      <c r="CE441" s="119"/>
      <c r="CF441" s="113"/>
      <c r="CG441" s="113"/>
      <c r="CH441" s="118" t="str">
        <f t="shared" si="1287"/>
        <v/>
      </c>
      <c r="CI441" s="118"/>
      <c r="CJ441" s="118" t="str">
        <f t="shared" si="1288"/>
        <v/>
      </c>
      <c r="CK441" s="118"/>
      <c r="CL441" s="118" t="str">
        <f t="shared" si="1289"/>
        <v/>
      </c>
      <c r="CM441" s="119"/>
      <c r="CN441" s="113"/>
      <c r="CO441" s="113"/>
      <c r="CP441" s="113"/>
      <c r="DQ441" s="134">
        <f>IF(I441&lt;&gt;"",MAX(J$1:J440)+1,"")</f>
        <v>378</v>
      </c>
    </row>
    <row r="442" spans="1:155" s="145" customFormat="1" ht="46.5" customHeight="1" x14ac:dyDescent="0.25">
      <c r="A442" s="312"/>
      <c r="B442" s="632" t="s">
        <v>84</v>
      </c>
      <c r="C442" s="352" t="str">
        <f t="shared" si="1290"/>
        <v>16 - LE DEVELOPPEMENT DURABLE</v>
      </c>
      <c r="D442" s="351" t="s">
        <v>446</v>
      </c>
      <c r="E442" s="313"/>
      <c r="F442" s="313">
        <f>VLOOKUP(H442,Feuil1!A$1:B$5,2,0)</f>
        <v>0.1</v>
      </c>
      <c r="G442" s="322">
        <f t="shared" si="1206"/>
        <v>4</v>
      </c>
      <c r="H442" s="318" t="s">
        <v>115</v>
      </c>
      <c r="I442" s="333">
        <v>82</v>
      </c>
      <c r="J442" s="663">
        <f>IF(I442&lt;&gt;"",MAX(J$1:J441)+1,"")</f>
        <v>379</v>
      </c>
      <c r="K442" s="183" t="s">
        <v>631</v>
      </c>
      <c r="L442" s="182">
        <v>3</v>
      </c>
      <c r="M442" s="213" t="s">
        <v>0</v>
      </c>
      <c r="N442" s="668"/>
      <c r="O442" s="199" t="str">
        <f t="shared" si="1200"/>
        <v/>
      </c>
      <c r="P442" s="183"/>
      <c r="Q442" s="447" t="s">
        <v>763</v>
      </c>
      <c r="R442" s="115"/>
      <c r="T442" s="116">
        <f t="shared" si="1306"/>
        <v>3</v>
      </c>
      <c r="U442" s="116">
        <f t="shared" si="1307"/>
        <v>1</v>
      </c>
      <c r="V442" s="116">
        <f t="shared" si="1308"/>
        <v>3</v>
      </c>
      <c r="W442" s="116"/>
      <c r="X442" s="116">
        <f t="shared" si="1309"/>
        <v>0</v>
      </c>
      <c r="Y442" s="116"/>
      <c r="Z442" s="116">
        <f t="shared" si="1310"/>
        <v>3</v>
      </c>
      <c r="AA442" s="116"/>
      <c r="AB442" s="117"/>
      <c r="AC442" s="117"/>
      <c r="AD442" s="118" t="str">
        <f t="shared" si="1250"/>
        <v/>
      </c>
      <c r="AE442" s="118"/>
      <c r="AF442" s="118" t="str">
        <f t="shared" si="1251"/>
        <v/>
      </c>
      <c r="AG442" s="118"/>
      <c r="AH442" s="118" t="str">
        <f t="shared" si="1252"/>
        <v/>
      </c>
      <c r="AI442" s="119"/>
      <c r="AJ442" s="120"/>
      <c r="AK442" s="118"/>
      <c r="AL442" s="118" t="str">
        <f t="shared" si="1253"/>
        <v/>
      </c>
      <c r="AM442" s="118"/>
      <c r="AN442" s="118" t="str">
        <f t="shared" si="1254"/>
        <v/>
      </c>
      <c r="AO442" s="118"/>
      <c r="AP442" s="118" t="str">
        <f t="shared" si="1255"/>
        <v/>
      </c>
      <c r="AQ442" s="119"/>
      <c r="AR442" s="120"/>
      <c r="AS442" s="118"/>
      <c r="AT442" s="118" t="str">
        <f t="shared" si="1256"/>
        <v/>
      </c>
      <c r="AU442" s="118"/>
      <c r="AV442" s="118" t="str">
        <f t="shared" si="1257"/>
        <v/>
      </c>
      <c r="AW442" s="118"/>
      <c r="AX442" s="118" t="str">
        <f t="shared" si="1258"/>
        <v/>
      </c>
      <c r="AY442" s="119"/>
      <c r="AZ442" s="120"/>
      <c r="BA442" s="118"/>
      <c r="BB442" s="118">
        <f t="shared" si="1259"/>
        <v>3</v>
      </c>
      <c r="BC442" s="118"/>
      <c r="BD442" s="118">
        <f t="shared" si="1260"/>
        <v>0</v>
      </c>
      <c r="BE442" s="118"/>
      <c r="BF442" s="118">
        <f t="shared" si="1261"/>
        <v>3</v>
      </c>
      <c r="BG442" s="119"/>
      <c r="BH442" s="120"/>
      <c r="BI442" s="116"/>
      <c r="BJ442" s="118" t="str">
        <f t="shared" si="1262"/>
        <v/>
      </c>
      <c r="BK442" s="118"/>
      <c r="BL442" s="118" t="str">
        <f t="shared" si="1263"/>
        <v/>
      </c>
      <c r="BM442" s="118"/>
      <c r="BN442" s="118" t="str">
        <f t="shared" si="1264"/>
        <v/>
      </c>
      <c r="BO442" s="119"/>
      <c r="BP442" s="120"/>
      <c r="BQ442" s="116"/>
      <c r="BR442" s="118" t="str">
        <f t="shared" si="1281"/>
        <v/>
      </c>
      <c r="BS442" s="118"/>
      <c r="BT442" s="118" t="str">
        <f t="shared" si="1282"/>
        <v/>
      </c>
      <c r="BU442" s="118"/>
      <c r="BV442" s="118" t="str">
        <f t="shared" si="1283"/>
        <v/>
      </c>
      <c r="BW442" s="119"/>
      <c r="BX442" s="120"/>
      <c r="BY442" s="121"/>
      <c r="BZ442" s="118" t="str">
        <f t="shared" si="1284"/>
        <v/>
      </c>
      <c r="CA442" s="118"/>
      <c r="CB442" s="118" t="str">
        <f t="shared" si="1285"/>
        <v/>
      </c>
      <c r="CC442" s="118"/>
      <c r="CD442" s="118" t="str">
        <f t="shared" si="1286"/>
        <v/>
      </c>
      <c r="CE442" s="119"/>
      <c r="CF442" s="113"/>
      <c r="CG442" s="113"/>
      <c r="CH442" s="118" t="str">
        <f t="shared" si="1287"/>
        <v/>
      </c>
      <c r="CI442" s="118"/>
      <c r="CJ442" s="118" t="str">
        <f t="shared" si="1288"/>
        <v/>
      </c>
      <c r="CK442" s="118"/>
      <c r="CL442" s="118" t="str">
        <f t="shared" si="1289"/>
        <v/>
      </c>
      <c r="CM442" s="119"/>
      <c r="CN442" s="113"/>
      <c r="CO442" s="113"/>
      <c r="CP442" s="113"/>
      <c r="DQ442" s="134">
        <f>IF(I442&lt;&gt;"",MAX(J$1:J441)+1,"")</f>
        <v>379</v>
      </c>
    </row>
    <row r="443" spans="1:155" s="145" customFormat="1" ht="50.25" customHeight="1" x14ac:dyDescent="0.25">
      <c r="A443" s="312"/>
      <c r="B443" s="632" t="s">
        <v>84</v>
      </c>
      <c r="C443" s="352" t="str">
        <f t="shared" si="1290"/>
        <v>16 - LE DEVELOPPEMENT DURABLE</v>
      </c>
      <c r="D443" s="351" t="s">
        <v>446</v>
      </c>
      <c r="E443" s="313"/>
      <c r="F443" s="313">
        <f>VLOOKUP(H443,Feuil1!A$1:B$5,2,0)</f>
        <v>0.1</v>
      </c>
      <c r="G443" s="322">
        <f t="shared" ref="G443" si="1311">IF(H443="Information et Communication",1,IF(H443="Savoir-faire Savoir-être",2,IF(H443="Confort et hygiène",3,IF(H443="Qualité de la prestation",5,IF(H443="Développement Durable",4)))))</f>
        <v>4</v>
      </c>
      <c r="H443" s="318" t="s">
        <v>115</v>
      </c>
      <c r="I443" s="333">
        <v>200</v>
      </c>
      <c r="J443" s="663">
        <f>IF(I443&lt;&gt;"",MAX(J$1:J442)+1,"")</f>
        <v>380</v>
      </c>
      <c r="K443" s="183" t="s">
        <v>722</v>
      </c>
      <c r="L443" s="182">
        <v>3</v>
      </c>
      <c r="M443" s="213" t="s">
        <v>0</v>
      </c>
      <c r="N443" s="668"/>
      <c r="O443" s="199" t="str">
        <f t="shared" ref="O443" si="1312">IF(ISERROR(SEARCH("Pas de NM possible",P443)),"","oui")</f>
        <v/>
      </c>
      <c r="P443" s="183" t="s">
        <v>669</v>
      </c>
      <c r="Q443" s="447" t="s">
        <v>763</v>
      </c>
      <c r="R443" s="115"/>
      <c r="T443" s="116">
        <f t="shared" si="1306"/>
        <v>3</v>
      </c>
      <c r="U443" s="116">
        <f t="shared" si="1307"/>
        <v>1</v>
      </c>
      <c r="V443" s="116">
        <f t="shared" si="1308"/>
        <v>3</v>
      </c>
      <c r="W443" s="116"/>
      <c r="X443" s="116">
        <f t="shared" si="1309"/>
        <v>0</v>
      </c>
      <c r="Y443" s="116"/>
      <c r="Z443" s="116">
        <f t="shared" si="1310"/>
        <v>3</v>
      </c>
      <c r="AA443" s="116"/>
      <c r="AB443" s="117"/>
      <c r="AC443" s="117"/>
      <c r="AD443" s="118" t="str">
        <f t="shared" si="1250"/>
        <v/>
      </c>
      <c r="AE443" s="118"/>
      <c r="AF443" s="118" t="str">
        <f t="shared" si="1251"/>
        <v/>
      </c>
      <c r="AG443" s="118"/>
      <c r="AH443" s="118" t="str">
        <f t="shared" si="1252"/>
        <v/>
      </c>
      <c r="AI443" s="119"/>
      <c r="AJ443" s="120"/>
      <c r="AK443" s="118"/>
      <c r="AL443" s="118" t="str">
        <f t="shared" si="1253"/>
        <v/>
      </c>
      <c r="AM443" s="118"/>
      <c r="AN443" s="118" t="str">
        <f t="shared" si="1254"/>
        <v/>
      </c>
      <c r="AO443" s="118"/>
      <c r="AP443" s="118" t="str">
        <f t="shared" si="1255"/>
        <v/>
      </c>
      <c r="AQ443" s="119"/>
      <c r="AR443" s="120"/>
      <c r="AS443" s="118"/>
      <c r="AT443" s="118" t="str">
        <f t="shared" si="1256"/>
        <v/>
      </c>
      <c r="AU443" s="118"/>
      <c r="AV443" s="118" t="str">
        <f t="shared" si="1257"/>
        <v/>
      </c>
      <c r="AW443" s="118"/>
      <c r="AX443" s="118" t="str">
        <f t="shared" si="1258"/>
        <v/>
      </c>
      <c r="AY443" s="119"/>
      <c r="AZ443" s="120"/>
      <c r="BA443" s="118"/>
      <c r="BB443" s="118">
        <f t="shared" si="1259"/>
        <v>3</v>
      </c>
      <c r="BC443" s="118"/>
      <c r="BD443" s="118">
        <f t="shared" si="1260"/>
        <v>0</v>
      </c>
      <c r="BE443" s="118"/>
      <c r="BF443" s="118">
        <f t="shared" si="1261"/>
        <v>3</v>
      </c>
      <c r="BG443" s="119"/>
      <c r="BH443" s="120"/>
      <c r="BI443" s="116"/>
      <c r="BJ443" s="118" t="str">
        <f t="shared" si="1262"/>
        <v/>
      </c>
      <c r="BK443" s="118"/>
      <c r="BL443" s="118" t="str">
        <f t="shared" si="1263"/>
        <v/>
      </c>
      <c r="BM443" s="118"/>
      <c r="BN443" s="118" t="str">
        <f t="shared" si="1264"/>
        <v/>
      </c>
      <c r="BO443" s="119"/>
      <c r="BP443" s="120"/>
      <c r="BQ443" s="116"/>
      <c r="BR443" s="118" t="str">
        <f t="shared" si="1281"/>
        <v/>
      </c>
      <c r="BS443" s="118"/>
      <c r="BT443" s="118" t="str">
        <f t="shared" si="1282"/>
        <v/>
      </c>
      <c r="BU443" s="118"/>
      <c r="BV443" s="118" t="str">
        <f t="shared" si="1283"/>
        <v/>
      </c>
      <c r="BW443" s="119"/>
      <c r="BX443" s="120"/>
      <c r="BY443" s="121"/>
      <c r="BZ443" s="118" t="str">
        <f t="shared" si="1284"/>
        <v/>
      </c>
      <c r="CA443" s="118"/>
      <c r="CB443" s="118" t="str">
        <f t="shared" si="1285"/>
        <v/>
      </c>
      <c r="CC443" s="118"/>
      <c r="CD443" s="118" t="str">
        <f t="shared" si="1286"/>
        <v/>
      </c>
      <c r="CE443" s="119"/>
      <c r="CF443" s="113"/>
      <c r="CG443" s="113"/>
      <c r="CH443" s="118" t="str">
        <f t="shared" si="1287"/>
        <v/>
      </c>
      <c r="CI443" s="118"/>
      <c r="CJ443" s="118" t="str">
        <f t="shared" si="1288"/>
        <v/>
      </c>
      <c r="CK443" s="118"/>
      <c r="CL443" s="118" t="str">
        <f t="shared" si="1289"/>
        <v/>
      </c>
      <c r="CM443" s="119"/>
      <c r="CN443" s="113"/>
      <c r="CO443" s="113"/>
      <c r="CP443" s="113"/>
      <c r="DQ443" s="134"/>
    </row>
    <row r="444" spans="1:155" s="123" customFormat="1" ht="48" customHeight="1" x14ac:dyDescent="0.25">
      <c r="A444" s="364"/>
      <c r="B444" s="632" t="s">
        <v>84</v>
      </c>
      <c r="C444" s="352" t="str">
        <f>$K$421</f>
        <v>16 - LE DEVELOPPEMENT DURABLE</v>
      </c>
      <c r="D444" s="393" t="s">
        <v>446</v>
      </c>
      <c r="E444" s="365"/>
      <c r="F444" s="365">
        <f>VLOOKUP(H444,Feuil1!A$1:B$5,2,0)</f>
        <v>0.1</v>
      </c>
      <c r="G444" s="322">
        <f t="shared" si="1206"/>
        <v>4</v>
      </c>
      <c r="H444" s="318" t="s">
        <v>115</v>
      </c>
      <c r="I444" s="333">
        <v>200</v>
      </c>
      <c r="J444" s="663">
        <f>IF(I444&lt;&gt;"",MAX(J$1:J443)+1,"")</f>
        <v>381</v>
      </c>
      <c r="K444" s="183" t="s">
        <v>724</v>
      </c>
      <c r="L444" s="182">
        <v>1</v>
      </c>
      <c r="M444" s="213" t="s">
        <v>0</v>
      </c>
      <c r="N444" s="668"/>
      <c r="O444" s="199" t="str">
        <f t="shared" si="1200"/>
        <v/>
      </c>
      <c r="P444" s="183" t="s">
        <v>455</v>
      </c>
      <c r="Q444" s="447" t="s">
        <v>333</v>
      </c>
      <c r="R444" s="115"/>
      <c r="S444" s="145"/>
      <c r="T444" s="116">
        <f t="shared" si="1306"/>
        <v>1</v>
      </c>
      <c r="U444" s="116">
        <f t="shared" si="1307"/>
        <v>1</v>
      </c>
      <c r="V444" s="116">
        <f t="shared" si="1308"/>
        <v>1</v>
      </c>
      <c r="W444" s="116"/>
      <c r="X444" s="116">
        <f t="shared" si="1309"/>
        <v>0</v>
      </c>
      <c r="Y444" s="116"/>
      <c r="Z444" s="116">
        <f t="shared" si="1310"/>
        <v>1</v>
      </c>
      <c r="AA444" s="116"/>
      <c r="AB444" s="117"/>
      <c r="AC444" s="117"/>
      <c r="AD444" s="118" t="str">
        <f t="shared" si="1250"/>
        <v/>
      </c>
      <c r="AE444" s="118"/>
      <c r="AF444" s="118" t="str">
        <f t="shared" si="1251"/>
        <v/>
      </c>
      <c r="AG444" s="118"/>
      <c r="AH444" s="118" t="str">
        <f t="shared" si="1252"/>
        <v/>
      </c>
      <c r="AI444" s="119"/>
      <c r="AJ444" s="120"/>
      <c r="AK444" s="118"/>
      <c r="AL444" s="118" t="str">
        <f t="shared" si="1253"/>
        <v/>
      </c>
      <c r="AM444" s="118"/>
      <c r="AN444" s="118" t="str">
        <f t="shared" si="1254"/>
        <v/>
      </c>
      <c r="AO444" s="118"/>
      <c r="AP444" s="118" t="str">
        <f t="shared" si="1255"/>
        <v/>
      </c>
      <c r="AQ444" s="119"/>
      <c r="AR444" s="120"/>
      <c r="AS444" s="118"/>
      <c r="AT444" s="118" t="str">
        <f t="shared" si="1256"/>
        <v/>
      </c>
      <c r="AU444" s="118"/>
      <c r="AV444" s="118" t="str">
        <f t="shared" si="1257"/>
        <v/>
      </c>
      <c r="AW444" s="118"/>
      <c r="AX444" s="118" t="str">
        <f t="shared" si="1258"/>
        <v/>
      </c>
      <c r="AY444" s="119"/>
      <c r="AZ444" s="120"/>
      <c r="BA444" s="118"/>
      <c r="BB444" s="118">
        <f t="shared" si="1259"/>
        <v>1</v>
      </c>
      <c r="BC444" s="118"/>
      <c r="BD444" s="118">
        <f t="shared" si="1260"/>
        <v>0</v>
      </c>
      <c r="BE444" s="118"/>
      <c r="BF444" s="118">
        <f t="shared" si="1261"/>
        <v>1</v>
      </c>
      <c r="BG444" s="119"/>
      <c r="BH444" s="120"/>
      <c r="BI444" s="116"/>
      <c r="BJ444" s="118" t="str">
        <f t="shared" si="1262"/>
        <v/>
      </c>
      <c r="BK444" s="118"/>
      <c r="BL444" s="118" t="str">
        <f t="shared" si="1263"/>
        <v/>
      </c>
      <c r="BM444" s="118"/>
      <c r="BN444" s="118" t="str">
        <f t="shared" si="1264"/>
        <v/>
      </c>
      <c r="BO444" s="119"/>
      <c r="BP444" s="120"/>
      <c r="BQ444" s="116"/>
      <c r="BR444" s="118" t="str">
        <f t="shared" si="1281"/>
        <v/>
      </c>
      <c r="BS444" s="118"/>
      <c r="BT444" s="118" t="str">
        <f t="shared" si="1282"/>
        <v/>
      </c>
      <c r="BU444" s="118"/>
      <c r="BV444" s="118" t="str">
        <f t="shared" si="1283"/>
        <v/>
      </c>
      <c r="BW444" s="119"/>
      <c r="BX444" s="120"/>
      <c r="BY444" s="121"/>
      <c r="BZ444" s="118" t="str">
        <f t="shared" si="1284"/>
        <v/>
      </c>
      <c r="CA444" s="118"/>
      <c r="CB444" s="118" t="str">
        <f t="shared" si="1285"/>
        <v/>
      </c>
      <c r="CC444" s="118"/>
      <c r="CD444" s="118" t="str">
        <f t="shared" si="1286"/>
        <v/>
      </c>
      <c r="CE444" s="119"/>
      <c r="CF444" s="113"/>
      <c r="CG444" s="113"/>
      <c r="CH444" s="118" t="str">
        <f t="shared" si="1287"/>
        <v/>
      </c>
      <c r="CI444" s="118"/>
      <c r="CJ444" s="118" t="str">
        <f t="shared" si="1288"/>
        <v/>
      </c>
      <c r="CK444" s="118"/>
      <c r="CL444" s="118" t="str">
        <f t="shared" si="1289"/>
        <v/>
      </c>
      <c r="CM444" s="119"/>
      <c r="CN444" s="113"/>
      <c r="CO444" s="113"/>
      <c r="CP444" s="113"/>
      <c r="DQ444" s="151"/>
    </row>
    <row r="445" spans="1:155" s="232" customFormat="1" ht="65.25" customHeight="1" x14ac:dyDescent="0.25">
      <c r="A445" s="357"/>
      <c r="B445" s="632" t="s">
        <v>84</v>
      </c>
      <c r="C445" s="352" t="str">
        <f>$K$421</f>
        <v>16 - LE DEVELOPPEMENT DURABLE</v>
      </c>
      <c r="D445" s="359" t="s">
        <v>731</v>
      </c>
      <c r="E445" s="349" t="s">
        <v>78</v>
      </c>
      <c r="F445" s="313">
        <f>VLOOKUP(H445,Feuil1!A$1:B$5,2,0)</f>
        <v>0.1</v>
      </c>
      <c r="G445" s="317">
        <f t="shared" si="1206"/>
        <v>4</v>
      </c>
      <c r="H445" s="318" t="s">
        <v>115</v>
      </c>
      <c r="I445" s="333">
        <v>200</v>
      </c>
      <c r="J445" s="663">
        <f>IF(I445&lt;&gt;"",MAX(J$1:J444)+1,"")</f>
        <v>382</v>
      </c>
      <c r="K445" s="415" t="s">
        <v>495</v>
      </c>
      <c r="L445" s="184">
        <v>3</v>
      </c>
      <c r="M445" s="214" t="str">
        <f>IF('RESULTAT GLOBAL'!D$34="NON","Non Mesuré","OUI")</f>
        <v>Non Mesuré</v>
      </c>
      <c r="N445" s="670" t="str">
        <f>IF('RESULTAT GLOBAL'!D$34="NON","Ce site n'est pas un lieu de mémoire","")</f>
        <v>Ce site n'est pas un lieu de mémoire</v>
      </c>
      <c r="O445" s="200" t="str">
        <f t="shared" si="1200"/>
        <v/>
      </c>
      <c r="P445" s="189" t="s">
        <v>568</v>
      </c>
      <c r="Q445" s="448" t="s">
        <v>763</v>
      </c>
      <c r="R445" s="115"/>
      <c r="S445" s="145"/>
      <c r="T445" s="116">
        <f t="shared" si="1306"/>
        <v>3</v>
      </c>
      <c r="U445" s="116" t="str">
        <f t="shared" si="1307"/>
        <v/>
      </c>
      <c r="V445" s="116" t="str">
        <f t="shared" si="1308"/>
        <v/>
      </c>
      <c r="W445" s="116"/>
      <c r="X445" s="116">
        <f t="shared" si="1309"/>
        <v>3</v>
      </c>
      <c r="Y445" s="116"/>
      <c r="Z445" s="116">
        <f t="shared" si="1310"/>
        <v>0</v>
      </c>
      <c r="AA445" s="116"/>
      <c r="AB445" s="117"/>
      <c r="AC445" s="117"/>
      <c r="AD445" s="118" t="str">
        <f t="shared" si="1250"/>
        <v/>
      </c>
      <c r="AE445" s="118"/>
      <c r="AF445" s="118" t="str">
        <f t="shared" si="1251"/>
        <v/>
      </c>
      <c r="AG445" s="118"/>
      <c r="AH445" s="118" t="str">
        <f t="shared" si="1252"/>
        <v/>
      </c>
      <c r="AI445" s="119"/>
      <c r="AJ445" s="120"/>
      <c r="AK445" s="118"/>
      <c r="AL445" s="118" t="str">
        <f t="shared" si="1253"/>
        <v/>
      </c>
      <c r="AM445" s="118"/>
      <c r="AN445" s="118" t="str">
        <f t="shared" si="1254"/>
        <v/>
      </c>
      <c r="AO445" s="118"/>
      <c r="AP445" s="118" t="str">
        <f t="shared" si="1255"/>
        <v/>
      </c>
      <c r="AQ445" s="119"/>
      <c r="AR445" s="120"/>
      <c r="AS445" s="118"/>
      <c r="AT445" s="118" t="str">
        <f t="shared" si="1256"/>
        <v/>
      </c>
      <c r="AU445" s="118"/>
      <c r="AV445" s="118" t="str">
        <f t="shared" si="1257"/>
        <v/>
      </c>
      <c r="AW445" s="118"/>
      <c r="AX445" s="118" t="str">
        <f t="shared" si="1258"/>
        <v/>
      </c>
      <c r="AY445" s="119"/>
      <c r="AZ445" s="120"/>
      <c r="BA445" s="118"/>
      <c r="BB445" s="118" t="str">
        <f t="shared" si="1259"/>
        <v/>
      </c>
      <c r="BC445" s="118"/>
      <c r="BD445" s="118">
        <f t="shared" si="1260"/>
        <v>3</v>
      </c>
      <c r="BE445" s="118"/>
      <c r="BF445" s="118">
        <f t="shared" si="1261"/>
        <v>0</v>
      </c>
      <c r="BG445" s="119"/>
      <c r="BH445" s="120"/>
      <c r="BI445" s="116"/>
      <c r="BJ445" s="118" t="str">
        <f t="shared" si="1262"/>
        <v/>
      </c>
      <c r="BK445" s="118"/>
      <c r="BL445" s="118" t="str">
        <f t="shared" si="1263"/>
        <v/>
      </c>
      <c r="BM445" s="118"/>
      <c r="BN445" s="118" t="str">
        <f t="shared" si="1264"/>
        <v/>
      </c>
      <c r="BO445" s="119"/>
      <c r="BP445" s="120"/>
      <c r="BQ445" s="116"/>
      <c r="BR445" s="118" t="str">
        <f t="shared" si="1281"/>
        <v/>
      </c>
      <c r="BS445" s="118"/>
      <c r="BT445" s="118" t="str">
        <f t="shared" si="1282"/>
        <v/>
      </c>
      <c r="BU445" s="118"/>
      <c r="BV445" s="118" t="str">
        <f t="shared" si="1283"/>
        <v/>
      </c>
      <c r="BW445" s="119"/>
      <c r="BX445" s="120"/>
      <c r="BY445" s="121"/>
      <c r="BZ445" s="118" t="str">
        <f t="shared" si="1284"/>
        <v/>
      </c>
      <c r="CA445" s="118"/>
      <c r="CB445" s="118" t="str">
        <f t="shared" si="1285"/>
        <v/>
      </c>
      <c r="CC445" s="118"/>
      <c r="CD445" s="118" t="str">
        <f t="shared" si="1286"/>
        <v/>
      </c>
      <c r="CE445" s="119"/>
      <c r="CF445" s="113"/>
      <c r="CG445" s="113"/>
      <c r="CH445" s="118" t="str">
        <f t="shared" si="1287"/>
        <v/>
      </c>
      <c r="CI445" s="118"/>
      <c r="CJ445" s="118" t="str">
        <f t="shared" si="1288"/>
        <v/>
      </c>
      <c r="CK445" s="118"/>
      <c r="CL445" s="118" t="str">
        <f t="shared" si="1289"/>
        <v/>
      </c>
      <c r="CM445" s="119"/>
      <c r="CN445" s="113"/>
      <c r="CO445" s="230"/>
      <c r="CP445" s="230"/>
      <c r="DQ445" s="233" t="s">
        <v>118</v>
      </c>
      <c r="EY445" s="232" t="s">
        <v>494</v>
      </c>
    </row>
    <row r="446" spans="1:155" s="622" customFormat="1" ht="23.25" customHeight="1" x14ac:dyDescent="0.25">
      <c r="A446" s="637"/>
      <c r="B446" s="632" t="s">
        <v>84</v>
      </c>
      <c r="C446" s="632"/>
      <c r="D446" s="632"/>
      <c r="E446" s="632"/>
      <c r="F446" s="632"/>
      <c r="G446" s="607"/>
      <c r="H446" s="636"/>
      <c r="I446" s="350"/>
      <c r="J446" s="663" t="str">
        <f>IF(I446&lt;&gt;"",MAX(J$1:J445)+1,"")</f>
        <v/>
      </c>
      <c r="K446" s="619" t="s">
        <v>819</v>
      </c>
      <c r="L446" s="204"/>
      <c r="M446" s="222"/>
      <c r="N446" s="641"/>
      <c r="O446" s="201"/>
      <c r="P446" s="621"/>
      <c r="Q446" s="449"/>
      <c r="R446" s="610"/>
      <c r="S446" s="627"/>
      <c r="T446" s="273"/>
      <c r="U446" s="611"/>
      <c r="V446" s="611"/>
      <c r="W446" s="628"/>
      <c r="X446" s="628"/>
      <c r="Y446" s="628"/>
      <c r="Z446" s="628"/>
      <c r="AA446" s="628"/>
      <c r="AB446" s="149"/>
      <c r="AC446" s="629"/>
      <c r="AD446" s="623"/>
      <c r="AE446" s="623"/>
      <c r="AF446" s="623"/>
      <c r="AG446" s="623"/>
      <c r="AH446" s="623"/>
      <c r="AI446" s="624"/>
      <c r="AJ446" s="625"/>
      <c r="AK446" s="623"/>
      <c r="AL446" s="623"/>
      <c r="AM446" s="623"/>
      <c r="AN446" s="623"/>
      <c r="AO446" s="623"/>
      <c r="AP446" s="623"/>
      <c r="AQ446" s="624"/>
      <c r="AR446" s="625"/>
      <c r="AS446" s="623"/>
      <c r="AT446" s="623"/>
      <c r="AU446" s="623"/>
      <c r="AV446" s="623"/>
      <c r="AW446" s="623"/>
      <c r="AX446" s="623"/>
      <c r="AY446" s="624"/>
      <c r="AZ446" s="625"/>
      <c r="BA446" s="623"/>
      <c r="BB446" s="623"/>
      <c r="BC446" s="623"/>
      <c r="BD446" s="623"/>
      <c r="BE446" s="623"/>
      <c r="BF446" s="623"/>
      <c r="BG446" s="624"/>
      <c r="BH446" s="625"/>
      <c r="BI446" s="628"/>
      <c r="BJ446" s="623"/>
      <c r="BK446" s="623"/>
      <c r="BL446" s="623"/>
      <c r="BM446" s="623"/>
      <c r="BN446" s="623"/>
      <c r="BO446" s="624"/>
      <c r="BP446" s="625"/>
      <c r="BQ446" s="628"/>
      <c r="BR446" s="623"/>
      <c r="BS446" s="623"/>
      <c r="BT446" s="623"/>
      <c r="BU446" s="623"/>
      <c r="BV446" s="623"/>
      <c r="BW446" s="624"/>
      <c r="BX446" s="625"/>
      <c r="BY446" s="626"/>
      <c r="BZ446" s="623"/>
      <c r="CA446" s="623"/>
      <c r="CB446" s="623"/>
      <c r="CC446" s="623"/>
      <c r="CD446" s="623"/>
      <c r="CE446" s="624"/>
      <c r="CH446" s="623"/>
      <c r="CI446" s="623"/>
      <c r="CJ446" s="623"/>
      <c r="CK446" s="623"/>
      <c r="CL446" s="623"/>
      <c r="CM446" s="624"/>
      <c r="DQ446" s="620"/>
    </row>
    <row r="447" spans="1:155" s="123" customFormat="1" ht="46.5" customHeight="1" x14ac:dyDescent="0.25">
      <c r="A447" s="364"/>
      <c r="B447" s="632" t="s">
        <v>72</v>
      </c>
      <c r="C447" s="352" t="str">
        <f t="shared" ref="C447:C452" si="1313">$K$421</f>
        <v>16 - LE DEVELOPPEMENT DURABLE</v>
      </c>
      <c r="D447" s="393" t="s">
        <v>819</v>
      </c>
      <c r="E447" s="365" t="s">
        <v>78</v>
      </c>
      <c r="F447" s="365">
        <f>VLOOKUP(H447,Feuil1!A$1:B$5,2,0)</f>
        <v>0.1</v>
      </c>
      <c r="G447" s="322">
        <f t="shared" ref="G447:G448" si="1314">IF(H447="Information et Communication",1,IF(H447="Savoir-faire Savoir-être",2,IF(H447="Confort et hygiène",3,IF(H447="Qualité de la prestation",5,IF(H447="Développement Durable",4)))))</f>
        <v>4</v>
      </c>
      <c r="H447" s="318" t="s">
        <v>115</v>
      </c>
      <c r="I447" s="333">
        <v>200</v>
      </c>
      <c r="J447" s="663">
        <f>IF(I447&lt;&gt;"",MAX(J$1:J446)+1,"")</f>
        <v>383</v>
      </c>
      <c r="K447" s="594" t="s">
        <v>846</v>
      </c>
      <c r="L447" s="677">
        <v>3</v>
      </c>
      <c r="M447" s="683" t="str">
        <f>IF('RESULTAT GLOBAL'!D$38="NON","Non Mesuré","Très Satisfaisant")</f>
        <v>Très Satisfaisant</v>
      </c>
      <c r="N447" s="642" t="str">
        <f>IF('RESULTAT GLOBAL'!D$38="NON","Ce site n'est pas un lieu créole","")</f>
        <v/>
      </c>
      <c r="O447" s="680" t="str">
        <f t="shared" ref="O447:O448" si="1315">IF(ISERROR(SEARCH("Pas de NM possible",P447)),"","oui")</f>
        <v/>
      </c>
      <c r="P447" s="676" t="s">
        <v>848</v>
      </c>
      <c r="Q447" s="448" t="s">
        <v>763</v>
      </c>
      <c r="R447" s="115"/>
      <c r="S447" s="145"/>
      <c r="T447" s="263">
        <f t="shared" ref="T447:T448" si="1316">L447</f>
        <v>3</v>
      </c>
      <c r="U447" s="611">
        <f t="shared" ref="U447:U448" si="1317">IF(M447="Très Satisfaisant",1,IF(M447="Satisfaisant",0.75,IF(M447="Insatisfaisant",0.25,IF(M447="Très Insatisfaisant",0,IF(M447="Non Mesuré","",0)))))</f>
        <v>1</v>
      </c>
      <c r="V447" s="611">
        <f t="shared" ref="V447:V448" si="1318">IF(M447&lt;&gt;"Non Mesuré",T447*U447,"")</f>
        <v>3</v>
      </c>
      <c r="W447" s="611"/>
      <c r="X447" s="611">
        <f t="shared" ref="X447:X448" si="1319">IF(M447="Non Mesuré",T447,0)</f>
        <v>0</v>
      </c>
      <c r="Y447" s="611"/>
      <c r="Z447" s="611">
        <f t="shared" ref="Z447:Z448" si="1320">T447-X447</f>
        <v>3</v>
      </c>
      <c r="AA447" s="116"/>
      <c r="AB447" s="117"/>
      <c r="AC447" s="117"/>
      <c r="AD447" s="118" t="str">
        <f t="shared" ref="AD447:AD448" si="1321">IF(G447=1,V447,"")</f>
        <v/>
      </c>
      <c r="AE447" s="118"/>
      <c r="AF447" s="118" t="str">
        <f t="shared" ref="AF447:AF448" si="1322">IF(G447=1,X447,"")</f>
        <v/>
      </c>
      <c r="AG447" s="118"/>
      <c r="AH447" s="118" t="str">
        <f t="shared" ref="AH447:AH448" si="1323">IF(G447=1,Z447,"")</f>
        <v/>
      </c>
      <c r="AI447" s="119"/>
      <c r="AJ447" s="120"/>
      <c r="AK447" s="118"/>
      <c r="AL447" s="118" t="str">
        <f t="shared" ref="AL447:AL448" si="1324">IF(G447=2,V447,"")</f>
        <v/>
      </c>
      <c r="AM447" s="118"/>
      <c r="AN447" s="118" t="str">
        <f t="shared" ref="AN447:AN448" si="1325">IF(G447=2,X447,"")</f>
        <v/>
      </c>
      <c r="AO447" s="118"/>
      <c r="AP447" s="118" t="str">
        <f t="shared" ref="AP447:AP448" si="1326">IF(G447=2,Z447,"")</f>
        <v/>
      </c>
      <c r="AQ447" s="119"/>
      <c r="AR447" s="120"/>
      <c r="AS447" s="118"/>
      <c r="AT447" s="118" t="str">
        <f t="shared" ref="AT447:AT448" si="1327">IF(G447=3,V447,"")</f>
        <v/>
      </c>
      <c r="AU447" s="118"/>
      <c r="AV447" s="118" t="str">
        <f t="shared" ref="AV447:AV448" si="1328">IF(G447=3,X447,"")</f>
        <v/>
      </c>
      <c r="AW447" s="118"/>
      <c r="AX447" s="118" t="str">
        <f t="shared" ref="AX447:AX448" si="1329">IF(G447=3,Z447,"")</f>
        <v/>
      </c>
      <c r="AY447" s="119"/>
      <c r="AZ447" s="120"/>
      <c r="BA447" s="118"/>
      <c r="BB447" s="118">
        <f t="shared" ref="BB447:BB448" si="1330">IF(G447=4,V447,"")</f>
        <v>3</v>
      </c>
      <c r="BC447" s="118"/>
      <c r="BD447" s="118">
        <f t="shared" ref="BD447:BD448" si="1331">IF(G447=4,X447,"")</f>
        <v>0</v>
      </c>
      <c r="BE447" s="118"/>
      <c r="BF447" s="118">
        <f t="shared" ref="BF447:BF448" si="1332">IF(G447=4,Z447,"")</f>
        <v>3</v>
      </c>
      <c r="BG447" s="119"/>
      <c r="BH447" s="120"/>
      <c r="BI447" s="116"/>
      <c r="BJ447" s="118" t="str">
        <f t="shared" ref="BJ447:BJ448" si="1333">IF(G447=5,V447,"")</f>
        <v/>
      </c>
      <c r="BK447" s="118"/>
      <c r="BL447" s="118" t="str">
        <f t="shared" ref="BL447:BL448" si="1334">IF(G447=5,X447,"")</f>
        <v/>
      </c>
      <c r="BM447" s="118"/>
      <c r="BN447" s="118" t="str">
        <f t="shared" ref="BN447:BN448" si="1335">IF(G447=5,Z447,"")</f>
        <v/>
      </c>
      <c r="BO447" s="119"/>
      <c r="BP447" s="120"/>
      <c r="BQ447" s="116"/>
      <c r="BR447" s="118" t="str">
        <f t="shared" ref="BR447:BR448" si="1336">IF(A447=31,V447,"")</f>
        <v/>
      </c>
      <c r="BS447" s="118"/>
      <c r="BT447" s="118" t="str">
        <f t="shared" ref="BT447:BT448" si="1337">IF(A447=31,X447,"")</f>
        <v/>
      </c>
      <c r="BU447" s="118"/>
      <c r="BV447" s="118" t="str">
        <f t="shared" ref="BV447:BV448" si="1338">IF(A447=31,Z447,"")</f>
        <v/>
      </c>
      <c r="BW447" s="119"/>
      <c r="BX447" s="120"/>
      <c r="BY447" s="121"/>
      <c r="BZ447" s="118" t="str">
        <f t="shared" ref="BZ447:BZ448" si="1339">IF(A447=32,V447,"")</f>
        <v/>
      </c>
      <c r="CA447" s="118"/>
      <c r="CB447" s="118" t="str">
        <f t="shared" ref="CB447:CB448" si="1340">IF(A447=32,X447,"")</f>
        <v/>
      </c>
      <c r="CC447" s="118"/>
      <c r="CD447" s="118" t="str">
        <f t="shared" ref="CD447:CD448" si="1341">IF(A447=32,Z447,"")</f>
        <v/>
      </c>
      <c r="CE447" s="119"/>
      <c r="CF447" s="113"/>
      <c r="CG447" s="113"/>
      <c r="CH447" s="118" t="str">
        <f t="shared" ref="CH447:CH448" si="1342">IF(A447=33,V447,"")</f>
        <v/>
      </c>
      <c r="CI447" s="118"/>
      <c r="CJ447" s="118" t="str">
        <f t="shared" ref="CJ447:CJ448" si="1343">IF(A447=33,X447,"")</f>
        <v/>
      </c>
      <c r="CK447" s="118"/>
      <c r="CL447" s="118" t="str">
        <f t="shared" ref="CL447:CL448" si="1344">IF(A447=33,Z447,"")</f>
        <v/>
      </c>
      <c r="CM447" s="119"/>
      <c r="CN447" s="113"/>
      <c r="CO447" s="113"/>
      <c r="CP447" s="113"/>
      <c r="DQ447" s="151"/>
    </row>
    <row r="448" spans="1:155" s="123" customFormat="1" ht="72.75" customHeight="1" x14ac:dyDescent="0.25">
      <c r="A448" s="364"/>
      <c r="B448" s="632" t="s">
        <v>72</v>
      </c>
      <c r="C448" s="352" t="str">
        <f t="shared" si="1313"/>
        <v>16 - LE DEVELOPPEMENT DURABLE</v>
      </c>
      <c r="D448" s="393" t="s">
        <v>819</v>
      </c>
      <c r="E448" s="634" t="s">
        <v>78</v>
      </c>
      <c r="F448" s="365">
        <f>VLOOKUP(H448,Feuil1!A$1:B$5,2,0)</f>
        <v>0.1</v>
      </c>
      <c r="G448" s="322">
        <f t="shared" si="1314"/>
        <v>4</v>
      </c>
      <c r="H448" s="318" t="s">
        <v>115</v>
      </c>
      <c r="I448" s="333">
        <v>200</v>
      </c>
      <c r="J448" s="663">
        <f>IF(I448&lt;&gt;"",MAX(J$1:J447)+1,"")</f>
        <v>384</v>
      </c>
      <c r="K448" s="652" t="s">
        <v>847</v>
      </c>
      <c r="L448" s="182">
        <v>3</v>
      </c>
      <c r="M448" s="656" t="str">
        <f>IF('RESULTAT GLOBAL'!D$38="NON","Non Mesuré","Très Satisfaisant")</f>
        <v>Très Satisfaisant</v>
      </c>
      <c r="N448" s="694" t="str">
        <f>IF('RESULTAT GLOBAL'!D$38="NON","Ce site n'est pas un lieu créole","")</f>
        <v/>
      </c>
      <c r="O448" s="661" t="str">
        <f t="shared" si="1315"/>
        <v/>
      </c>
      <c r="P448" s="183" t="s">
        <v>876</v>
      </c>
      <c r="Q448" s="448" t="s">
        <v>763</v>
      </c>
      <c r="R448" s="115"/>
      <c r="S448" s="145"/>
      <c r="T448" s="263">
        <f t="shared" si="1316"/>
        <v>3</v>
      </c>
      <c r="U448" s="611">
        <f t="shared" si="1317"/>
        <v>1</v>
      </c>
      <c r="V448" s="611">
        <f t="shared" si="1318"/>
        <v>3</v>
      </c>
      <c r="W448" s="611"/>
      <c r="X448" s="611">
        <f t="shared" si="1319"/>
        <v>0</v>
      </c>
      <c r="Y448" s="611"/>
      <c r="Z448" s="611">
        <f t="shared" si="1320"/>
        <v>3</v>
      </c>
      <c r="AA448" s="116"/>
      <c r="AB448" s="117"/>
      <c r="AC448" s="117"/>
      <c r="AD448" s="118" t="str">
        <f t="shared" si="1321"/>
        <v/>
      </c>
      <c r="AE448" s="118"/>
      <c r="AF448" s="118" t="str">
        <f t="shared" si="1322"/>
        <v/>
      </c>
      <c r="AG448" s="118"/>
      <c r="AH448" s="118" t="str">
        <f t="shared" si="1323"/>
        <v/>
      </c>
      <c r="AI448" s="119"/>
      <c r="AJ448" s="120"/>
      <c r="AK448" s="118"/>
      <c r="AL448" s="118" t="str">
        <f t="shared" si="1324"/>
        <v/>
      </c>
      <c r="AM448" s="118"/>
      <c r="AN448" s="118" t="str">
        <f t="shared" si="1325"/>
        <v/>
      </c>
      <c r="AO448" s="118"/>
      <c r="AP448" s="118" t="str">
        <f t="shared" si="1326"/>
        <v/>
      </c>
      <c r="AQ448" s="119"/>
      <c r="AR448" s="120"/>
      <c r="AS448" s="118"/>
      <c r="AT448" s="118" t="str">
        <f t="shared" si="1327"/>
        <v/>
      </c>
      <c r="AU448" s="118"/>
      <c r="AV448" s="118" t="str">
        <f t="shared" si="1328"/>
        <v/>
      </c>
      <c r="AW448" s="118"/>
      <c r="AX448" s="118" t="str">
        <f t="shared" si="1329"/>
        <v/>
      </c>
      <c r="AY448" s="119"/>
      <c r="AZ448" s="120"/>
      <c r="BA448" s="118"/>
      <c r="BB448" s="118">
        <f t="shared" si="1330"/>
        <v>3</v>
      </c>
      <c r="BC448" s="118"/>
      <c r="BD448" s="118">
        <f t="shared" si="1331"/>
        <v>0</v>
      </c>
      <c r="BE448" s="118"/>
      <c r="BF448" s="118">
        <f t="shared" si="1332"/>
        <v>3</v>
      </c>
      <c r="BG448" s="119"/>
      <c r="BH448" s="120"/>
      <c r="BI448" s="116"/>
      <c r="BJ448" s="118" t="str">
        <f t="shared" si="1333"/>
        <v/>
      </c>
      <c r="BK448" s="118"/>
      <c r="BL448" s="118" t="str">
        <f t="shared" si="1334"/>
        <v/>
      </c>
      <c r="BM448" s="118"/>
      <c r="BN448" s="118" t="str">
        <f t="shared" si="1335"/>
        <v/>
      </c>
      <c r="BO448" s="119"/>
      <c r="BP448" s="120"/>
      <c r="BQ448" s="116"/>
      <c r="BR448" s="118" t="str">
        <f t="shared" si="1336"/>
        <v/>
      </c>
      <c r="BS448" s="118"/>
      <c r="BT448" s="118" t="str">
        <f t="shared" si="1337"/>
        <v/>
      </c>
      <c r="BU448" s="118"/>
      <c r="BV448" s="118" t="str">
        <f t="shared" si="1338"/>
        <v/>
      </c>
      <c r="BW448" s="119"/>
      <c r="BX448" s="120"/>
      <c r="BY448" s="121"/>
      <c r="BZ448" s="118" t="str">
        <f t="shared" si="1339"/>
        <v/>
      </c>
      <c r="CA448" s="118"/>
      <c r="CB448" s="118" t="str">
        <f t="shared" si="1340"/>
        <v/>
      </c>
      <c r="CC448" s="118"/>
      <c r="CD448" s="118" t="str">
        <f t="shared" si="1341"/>
        <v/>
      </c>
      <c r="CE448" s="119"/>
      <c r="CF448" s="113"/>
      <c r="CG448" s="113"/>
      <c r="CH448" s="118" t="str">
        <f t="shared" si="1342"/>
        <v/>
      </c>
      <c r="CI448" s="118"/>
      <c r="CJ448" s="118" t="str">
        <f t="shared" si="1343"/>
        <v/>
      </c>
      <c r="CK448" s="118"/>
      <c r="CL448" s="118" t="str">
        <f t="shared" si="1344"/>
        <v/>
      </c>
      <c r="CM448" s="119"/>
      <c r="CN448" s="113"/>
      <c r="CO448" s="113"/>
      <c r="CP448" s="113"/>
      <c r="DQ448" s="151"/>
    </row>
    <row r="449" spans="1:255" s="123" customFormat="1" ht="58.5" customHeight="1" x14ac:dyDescent="0.25">
      <c r="A449" s="364"/>
      <c r="B449" s="632" t="s">
        <v>72</v>
      </c>
      <c r="C449" s="352" t="str">
        <f t="shared" si="1313"/>
        <v>16 - LE DEVELOPPEMENT DURABLE</v>
      </c>
      <c r="D449" s="393" t="s">
        <v>819</v>
      </c>
      <c r="E449" s="634" t="s">
        <v>78</v>
      </c>
      <c r="F449" s="365">
        <f>VLOOKUP(H449,Feuil1!A$1:B$5,2,0)</f>
        <v>0.1</v>
      </c>
      <c r="G449" s="322">
        <f t="shared" si="1206"/>
        <v>4</v>
      </c>
      <c r="H449" s="318" t="s">
        <v>115</v>
      </c>
      <c r="I449" s="333">
        <v>200</v>
      </c>
      <c r="J449" s="663">
        <f>IF(I449&lt;&gt;"",MAX(J$1:J448)+1,"")</f>
        <v>385</v>
      </c>
      <c r="K449" s="651" t="s">
        <v>850</v>
      </c>
      <c r="L449" s="604">
        <v>3</v>
      </c>
      <c r="M449" s="654" t="str">
        <f>IF('RESULTAT GLOBAL'!D$38="NON","Non Mesuré","OUI")</f>
        <v>OUI</v>
      </c>
      <c r="N449" s="694" t="str">
        <f>IF('RESULTAT GLOBAL'!D$38="NON","Ce site n'est pas un lieu créole","")</f>
        <v/>
      </c>
      <c r="O449" s="661" t="str">
        <f t="shared" si="1200"/>
        <v/>
      </c>
      <c r="P449" s="183" t="s">
        <v>853</v>
      </c>
      <c r="Q449" s="448" t="s">
        <v>763</v>
      </c>
      <c r="R449" s="115"/>
      <c r="S449" s="145"/>
      <c r="T449" s="116">
        <f t="shared" si="1306"/>
        <v>3</v>
      </c>
      <c r="U449" s="116">
        <f t="shared" si="1307"/>
        <v>1</v>
      </c>
      <c r="V449" s="116">
        <f t="shared" si="1308"/>
        <v>3</v>
      </c>
      <c r="W449" s="116"/>
      <c r="X449" s="116">
        <f t="shared" si="1309"/>
        <v>0</v>
      </c>
      <c r="Y449" s="116"/>
      <c r="Z449" s="116">
        <f t="shared" si="1310"/>
        <v>3</v>
      </c>
      <c r="AA449" s="116"/>
      <c r="AB449" s="117"/>
      <c r="AC449" s="117"/>
      <c r="AD449" s="118" t="str">
        <f t="shared" si="1250"/>
        <v/>
      </c>
      <c r="AE449" s="118"/>
      <c r="AF449" s="118" t="str">
        <f t="shared" si="1251"/>
        <v/>
      </c>
      <c r="AG449" s="118"/>
      <c r="AH449" s="118" t="str">
        <f t="shared" si="1252"/>
        <v/>
      </c>
      <c r="AI449" s="119"/>
      <c r="AJ449" s="120"/>
      <c r="AK449" s="118"/>
      <c r="AL449" s="118" t="str">
        <f t="shared" si="1253"/>
        <v/>
      </c>
      <c r="AM449" s="118"/>
      <c r="AN449" s="118" t="str">
        <f t="shared" si="1254"/>
        <v/>
      </c>
      <c r="AO449" s="118"/>
      <c r="AP449" s="118" t="str">
        <f t="shared" si="1255"/>
        <v/>
      </c>
      <c r="AQ449" s="119"/>
      <c r="AR449" s="120"/>
      <c r="AS449" s="118"/>
      <c r="AT449" s="118" t="str">
        <f t="shared" si="1256"/>
        <v/>
      </c>
      <c r="AU449" s="118"/>
      <c r="AV449" s="118" t="str">
        <f t="shared" si="1257"/>
        <v/>
      </c>
      <c r="AW449" s="118"/>
      <c r="AX449" s="118" t="str">
        <f t="shared" si="1258"/>
        <v/>
      </c>
      <c r="AY449" s="119"/>
      <c r="AZ449" s="120"/>
      <c r="BA449" s="118"/>
      <c r="BB449" s="118">
        <f t="shared" si="1259"/>
        <v>3</v>
      </c>
      <c r="BC449" s="118"/>
      <c r="BD449" s="118">
        <f t="shared" si="1260"/>
        <v>0</v>
      </c>
      <c r="BE449" s="118"/>
      <c r="BF449" s="118">
        <f t="shared" si="1261"/>
        <v>3</v>
      </c>
      <c r="BG449" s="119"/>
      <c r="BH449" s="120"/>
      <c r="BI449" s="116"/>
      <c r="BJ449" s="118" t="str">
        <f t="shared" si="1262"/>
        <v/>
      </c>
      <c r="BK449" s="118"/>
      <c r="BL449" s="118" t="str">
        <f t="shared" si="1263"/>
        <v/>
      </c>
      <c r="BM449" s="118"/>
      <c r="BN449" s="118" t="str">
        <f t="shared" si="1264"/>
        <v/>
      </c>
      <c r="BO449" s="119"/>
      <c r="BP449" s="120"/>
      <c r="BQ449" s="116"/>
      <c r="BR449" s="118" t="str">
        <f t="shared" si="1281"/>
        <v/>
      </c>
      <c r="BS449" s="118"/>
      <c r="BT449" s="118" t="str">
        <f t="shared" si="1282"/>
        <v/>
      </c>
      <c r="BU449" s="118"/>
      <c r="BV449" s="118" t="str">
        <f t="shared" si="1283"/>
        <v/>
      </c>
      <c r="BW449" s="119"/>
      <c r="BX449" s="120"/>
      <c r="BY449" s="121"/>
      <c r="BZ449" s="118" t="str">
        <f t="shared" si="1284"/>
        <v/>
      </c>
      <c r="CA449" s="118"/>
      <c r="CB449" s="118" t="str">
        <f t="shared" si="1285"/>
        <v/>
      </c>
      <c r="CC449" s="118"/>
      <c r="CD449" s="118" t="str">
        <f t="shared" si="1286"/>
        <v/>
      </c>
      <c r="CE449" s="119"/>
      <c r="CF449" s="113"/>
      <c r="CG449" s="113"/>
      <c r="CH449" s="118" t="str">
        <f t="shared" si="1287"/>
        <v/>
      </c>
      <c r="CI449" s="118"/>
      <c r="CJ449" s="118" t="str">
        <f t="shared" si="1288"/>
        <v/>
      </c>
      <c r="CK449" s="118"/>
      <c r="CL449" s="118" t="str">
        <f t="shared" si="1289"/>
        <v/>
      </c>
      <c r="CM449" s="119"/>
      <c r="CN449" s="113"/>
      <c r="CO449" s="113"/>
      <c r="CP449" s="113"/>
      <c r="DQ449" s="151"/>
    </row>
    <row r="450" spans="1:255" s="630" customFormat="1" ht="48" customHeight="1" x14ac:dyDescent="0.25">
      <c r="A450" s="633"/>
      <c r="B450" s="632" t="s">
        <v>84</v>
      </c>
      <c r="C450" s="635" t="str">
        <f t="shared" si="1313"/>
        <v>16 - LE DEVELOPPEMENT DURABLE</v>
      </c>
      <c r="D450" s="393" t="s">
        <v>819</v>
      </c>
      <c r="E450" s="634" t="s">
        <v>78</v>
      </c>
      <c r="F450" s="634">
        <f>VLOOKUP(H450,Feuil1!A$1:B$5,2,0)</f>
        <v>0.1</v>
      </c>
      <c r="G450" s="607">
        <f t="shared" ref="G450" si="1345">IF(H450="Information et Communication",1,IF(H450="Savoir-faire Savoir-être",2,IF(H450="Confort et hygiène",3,IF(H450="Qualité de la prestation",5,IF(H450="Développement Durable",4)))))</f>
        <v>4</v>
      </c>
      <c r="H450" s="608" t="s">
        <v>115</v>
      </c>
      <c r="I450" s="638">
        <v>200</v>
      </c>
      <c r="J450" s="663">
        <f>IF(I450&lt;&gt;"",MAX(J$1:J449)+1,"")</f>
        <v>386</v>
      </c>
      <c r="K450" s="651" t="s">
        <v>849</v>
      </c>
      <c r="L450" s="604">
        <v>3</v>
      </c>
      <c r="M450" s="654" t="str">
        <f>IF('RESULTAT GLOBAL'!D$38="NON","Non Mesuré","OUI")</f>
        <v>OUI</v>
      </c>
      <c r="N450" s="694" t="str">
        <f>IF('RESULTAT GLOBAL'!D$38="NON","Ce site n'est pas un lieu créole","")</f>
        <v/>
      </c>
      <c r="O450" s="661" t="str">
        <f t="shared" ref="O450" si="1346">IF(ISERROR(SEARCH("Pas de NM possible",P450)),"","oui")</f>
        <v/>
      </c>
      <c r="P450" s="640" t="s">
        <v>854</v>
      </c>
      <c r="Q450" s="448" t="s">
        <v>763</v>
      </c>
      <c r="R450" s="610"/>
      <c r="S450" s="618"/>
      <c r="T450" s="611">
        <f t="shared" ref="T450" si="1347">L450</f>
        <v>3</v>
      </c>
      <c r="U450" s="611">
        <f t="shared" ref="U450" si="1348">IF(M450="OUI",1,IF(M450="NON",0,IF(M450="Non Mesuré","",0)))</f>
        <v>1</v>
      </c>
      <c r="V450" s="611">
        <f t="shared" ref="V450" si="1349">IF(M450&lt;&gt;"Non Mesuré",T450*U450,"")</f>
        <v>3</v>
      </c>
      <c r="W450" s="611"/>
      <c r="X450" s="611">
        <f t="shared" ref="X450" si="1350">IF(M450="Non Mesuré",T450,0)</f>
        <v>0</v>
      </c>
      <c r="Y450" s="611"/>
      <c r="Z450" s="611">
        <f t="shared" ref="Z450" si="1351">T450-X450</f>
        <v>3</v>
      </c>
      <c r="AA450" s="611"/>
      <c r="AB450" s="612"/>
      <c r="AC450" s="612"/>
      <c r="AD450" s="613" t="str">
        <f t="shared" ref="AD450" si="1352">IF(G450=1,V450,"")</f>
        <v/>
      </c>
      <c r="AE450" s="613"/>
      <c r="AF450" s="613" t="str">
        <f t="shared" ref="AF450" si="1353">IF(G450=1,X450,"")</f>
        <v/>
      </c>
      <c r="AG450" s="613"/>
      <c r="AH450" s="613" t="str">
        <f t="shared" ref="AH450" si="1354">IF(G450=1,Z450,"")</f>
        <v/>
      </c>
      <c r="AI450" s="614"/>
      <c r="AJ450" s="615"/>
      <c r="AK450" s="613"/>
      <c r="AL450" s="613" t="str">
        <f t="shared" ref="AL450" si="1355">IF(G450=2,V450,"")</f>
        <v/>
      </c>
      <c r="AM450" s="613"/>
      <c r="AN450" s="613" t="str">
        <f t="shared" ref="AN450" si="1356">IF(G450=2,X450,"")</f>
        <v/>
      </c>
      <c r="AO450" s="613"/>
      <c r="AP450" s="613" t="str">
        <f t="shared" ref="AP450" si="1357">IF(G450=2,Z450,"")</f>
        <v/>
      </c>
      <c r="AQ450" s="614"/>
      <c r="AR450" s="615"/>
      <c r="AS450" s="613"/>
      <c r="AT450" s="613" t="str">
        <f t="shared" ref="AT450" si="1358">IF(G450=3,V450,"")</f>
        <v/>
      </c>
      <c r="AU450" s="613"/>
      <c r="AV450" s="613" t="str">
        <f t="shared" ref="AV450" si="1359">IF(G450=3,X450,"")</f>
        <v/>
      </c>
      <c r="AW450" s="613"/>
      <c r="AX450" s="613" t="str">
        <f t="shared" ref="AX450" si="1360">IF(G450=3,Z450,"")</f>
        <v/>
      </c>
      <c r="AY450" s="614"/>
      <c r="AZ450" s="615"/>
      <c r="BA450" s="613"/>
      <c r="BB450" s="613">
        <f t="shared" ref="BB450" si="1361">IF(G450=4,V450,"")</f>
        <v>3</v>
      </c>
      <c r="BC450" s="613"/>
      <c r="BD450" s="613">
        <f t="shared" ref="BD450" si="1362">IF(G450=4,X450,"")</f>
        <v>0</v>
      </c>
      <c r="BE450" s="613"/>
      <c r="BF450" s="613">
        <f t="shared" ref="BF450" si="1363">IF(G450=4,Z450,"")</f>
        <v>3</v>
      </c>
      <c r="BG450" s="614"/>
      <c r="BH450" s="615"/>
      <c r="BI450" s="611"/>
      <c r="BJ450" s="613" t="str">
        <f t="shared" ref="BJ450" si="1364">IF(G450=5,V450,"")</f>
        <v/>
      </c>
      <c r="BK450" s="613"/>
      <c r="BL450" s="613" t="str">
        <f t="shared" ref="BL450" si="1365">IF(G450=5,X450,"")</f>
        <v/>
      </c>
      <c r="BM450" s="613"/>
      <c r="BN450" s="613" t="str">
        <f t="shared" ref="BN450" si="1366">IF(G450=5,Z450,"")</f>
        <v/>
      </c>
      <c r="BO450" s="614"/>
      <c r="BP450" s="615"/>
      <c r="BQ450" s="611"/>
      <c r="BR450" s="613" t="str">
        <f t="shared" ref="BR450" si="1367">IF(A450=31,V450,"")</f>
        <v/>
      </c>
      <c r="BS450" s="613"/>
      <c r="BT450" s="613" t="str">
        <f t="shared" ref="BT450" si="1368">IF(A450=31,X450,"")</f>
        <v/>
      </c>
      <c r="BU450" s="613"/>
      <c r="BV450" s="613" t="str">
        <f t="shared" ref="BV450" si="1369">IF(A450=31,Z450,"")</f>
        <v/>
      </c>
      <c r="BW450" s="614"/>
      <c r="BX450" s="615"/>
      <c r="BY450" s="616"/>
      <c r="BZ450" s="613" t="str">
        <f t="shared" ref="BZ450" si="1370">IF(A450=32,V450,"")</f>
        <v/>
      </c>
      <c r="CA450" s="613"/>
      <c r="CB450" s="613" t="str">
        <f t="shared" ref="CB450" si="1371">IF(A450=32,X450,"")</f>
        <v/>
      </c>
      <c r="CC450" s="613"/>
      <c r="CD450" s="613" t="str">
        <f t="shared" ref="CD450" si="1372">IF(A450=32,Z450,"")</f>
        <v/>
      </c>
      <c r="CE450" s="614"/>
      <c r="CF450" s="609"/>
      <c r="CG450" s="609"/>
      <c r="CH450" s="613" t="str">
        <f t="shared" ref="CH450" si="1373">IF(A450=33,V450,"")</f>
        <v/>
      </c>
      <c r="CI450" s="613"/>
      <c r="CJ450" s="613" t="str">
        <f t="shared" ref="CJ450" si="1374">IF(A450=33,X450,"")</f>
        <v/>
      </c>
      <c r="CK450" s="613"/>
      <c r="CL450" s="613" t="str">
        <f t="shared" ref="CL450" si="1375">IF(A450=33,Z450,"")</f>
        <v/>
      </c>
      <c r="CM450" s="614"/>
      <c r="CN450" s="609"/>
      <c r="CO450" s="609"/>
      <c r="CP450" s="609"/>
      <c r="DQ450" s="631"/>
    </row>
    <row r="451" spans="1:255" s="630" customFormat="1" ht="55.5" customHeight="1" x14ac:dyDescent="0.25">
      <c r="A451" s="633"/>
      <c r="B451" s="632" t="s">
        <v>84</v>
      </c>
      <c r="C451" s="635" t="str">
        <f t="shared" si="1313"/>
        <v>16 - LE DEVELOPPEMENT DURABLE</v>
      </c>
      <c r="D451" s="393" t="s">
        <v>819</v>
      </c>
      <c r="E451" s="634" t="s">
        <v>78</v>
      </c>
      <c r="F451" s="634">
        <f>VLOOKUP(H451,Feuil1!A$1:B$5,2,0)</f>
        <v>0.1</v>
      </c>
      <c r="G451" s="607">
        <f t="shared" ref="G451" si="1376">IF(H451="Information et Communication",1,IF(H451="Savoir-faire Savoir-être",2,IF(H451="Confort et hygiène",3,IF(H451="Qualité de la prestation",5,IF(H451="Développement Durable",4)))))</f>
        <v>4</v>
      </c>
      <c r="H451" s="608" t="s">
        <v>115</v>
      </c>
      <c r="I451" s="638">
        <v>200</v>
      </c>
      <c r="J451" s="663">
        <f>IF(I451&lt;&gt;"",MAX(J$1:J450)+1,"")</f>
        <v>387</v>
      </c>
      <c r="K451" s="651" t="s">
        <v>851</v>
      </c>
      <c r="L451" s="604">
        <v>3</v>
      </c>
      <c r="M451" s="654" t="str">
        <f>IF('RESULTAT GLOBAL'!D$38="NON","Non Mesuré","OUI")</f>
        <v>OUI</v>
      </c>
      <c r="N451" s="694" t="str">
        <f>IF('RESULTAT GLOBAL'!D$38="NON","Ce site n'est pas un lieu créole","")</f>
        <v/>
      </c>
      <c r="O451" s="661" t="str">
        <f>IF(ISERROR(SEARCH("Pas de NM possible",#REF!)),"","oui")</f>
        <v/>
      </c>
      <c r="P451" s="640" t="s">
        <v>852</v>
      </c>
      <c r="Q451" s="448" t="s">
        <v>763</v>
      </c>
      <c r="R451" s="610"/>
      <c r="S451" s="618"/>
      <c r="T451" s="611">
        <f t="shared" ref="T451" si="1377">L451</f>
        <v>3</v>
      </c>
      <c r="U451" s="611">
        <f t="shared" ref="U451" si="1378">IF(M451="OUI",1,IF(M451="NON",0,IF(M451="Non Mesuré","",0)))</f>
        <v>1</v>
      </c>
      <c r="V451" s="611">
        <f t="shared" ref="V451" si="1379">IF(M451&lt;&gt;"Non Mesuré",T451*U451,"")</f>
        <v>3</v>
      </c>
      <c r="W451" s="611"/>
      <c r="X451" s="611">
        <f t="shared" ref="X451" si="1380">IF(M451="Non Mesuré",T451,0)</f>
        <v>0</v>
      </c>
      <c r="Y451" s="611"/>
      <c r="Z451" s="611">
        <f t="shared" ref="Z451" si="1381">T451-X451</f>
        <v>3</v>
      </c>
      <c r="AA451" s="611"/>
      <c r="AB451" s="612"/>
      <c r="AC451" s="612"/>
      <c r="AD451" s="613" t="str">
        <f t="shared" ref="AD451" si="1382">IF(G451=1,V451,"")</f>
        <v/>
      </c>
      <c r="AE451" s="613"/>
      <c r="AF451" s="613" t="str">
        <f t="shared" ref="AF451" si="1383">IF(G451=1,X451,"")</f>
        <v/>
      </c>
      <c r="AG451" s="613"/>
      <c r="AH451" s="613" t="str">
        <f t="shared" ref="AH451" si="1384">IF(G451=1,Z451,"")</f>
        <v/>
      </c>
      <c r="AI451" s="614"/>
      <c r="AJ451" s="615"/>
      <c r="AK451" s="613"/>
      <c r="AL451" s="613" t="str">
        <f t="shared" ref="AL451" si="1385">IF(G451=2,V451,"")</f>
        <v/>
      </c>
      <c r="AM451" s="613"/>
      <c r="AN451" s="613" t="str">
        <f t="shared" ref="AN451" si="1386">IF(G451=2,X451,"")</f>
        <v/>
      </c>
      <c r="AO451" s="613"/>
      <c r="AP451" s="613" t="str">
        <f t="shared" ref="AP451" si="1387">IF(G451=2,Z451,"")</f>
        <v/>
      </c>
      <c r="AQ451" s="614"/>
      <c r="AR451" s="615"/>
      <c r="AS451" s="613"/>
      <c r="AT451" s="613" t="str">
        <f t="shared" ref="AT451" si="1388">IF(G451=3,V451,"")</f>
        <v/>
      </c>
      <c r="AU451" s="613"/>
      <c r="AV451" s="613" t="str">
        <f t="shared" ref="AV451" si="1389">IF(G451=3,X451,"")</f>
        <v/>
      </c>
      <c r="AW451" s="613"/>
      <c r="AX451" s="613" t="str">
        <f t="shared" ref="AX451" si="1390">IF(G451=3,Z451,"")</f>
        <v/>
      </c>
      <c r="AY451" s="614"/>
      <c r="AZ451" s="615"/>
      <c r="BA451" s="613"/>
      <c r="BB451" s="613">
        <f t="shared" ref="BB451" si="1391">IF(G451=4,V451,"")</f>
        <v>3</v>
      </c>
      <c r="BC451" s="613"/>
      <c r="BD451" s="613">
        <f t="shared" ref="BD451" si="1392">IF(G451=4,X451,"")</f>
        <v>0</v>
      </c>
      <c r="BE451" s="613"/>
      <c r="BF451" s="613">
        <f t="shared" ref="BF451" si="1393">IF(G451=4,Z451,"")</f>
        <v>3</v>
      </c>
      <c r="BG451" s="614"/>
      <c r="BH451" s="615"/>
      <c r="BI451" s="611"/>
      <c r="BJ451" s="613" t="str">
        <f t="shared" ref="BJ451" si="1394">IF(G451=5,V451,"")</f>
        <v/>
      </c>
      <c r="BK451" s="613"/>
      <c r="BL451" s="613" t="str">
        <f t="shared" ref="BL451" si="1395">IF(G451=5,X451,"")</f>
        <v/>
      </c>
      <c r="BM451" s="613"/>
      <c r="BN451" s="613" t="str">
        <f t="shared" ref="BN451" si="1396">IF(G451=5,Z451,"")</f>
        <v/>
      </c>
      <c r="BO451" s="614"/>
      <c r="BP451" s="615"/>
      <c r="BQ451" s="611"/>
      <c r="BR451" s="613" t="str">
        <f t="shared" ref="BR451" si="1397">IF(A451=31,V451,"")</f>
        <v/>
      </c>
      <c r="BS451" s="613"/>
      <c r="BT451" s="613" t="str">
        <f t="shared" ref="BT451" si="1398">IF(A451=31,X451,"")</f>
        <v/>
      </c>
      <c r="BU451" s="613"/>
      <c r="BV451" s="613" t="str">
        <f t="shared" ref="BV451" si="1399">IF(A451=31,Z451,"")</f>
        <v/>
      </c>
      <c r="BW451" s="614"/>
      <c r="BX451" s="615"/>
      <c r="BY451" s="616"/>
      <c r="BZ451" s="613" t="str">
        <f t="shared" ref="BZ451" si="1400">IF(A451=32,V451,"")</f>
        <v/>
      </c>
      <c r="CA451" s="613"/>
      <c r="CB451" s="613" t="str">
        <f t="shared" ref="CB451" si="1401">IF(A451=32,X451,"")</f>
        <v/>
      </c>
      <c r="CC451" s="613"/>
      <c r="CD451" s="613" t="str">
        <f t="shared" ref="CD451" si="1402">IF(A451=32,Z451,"")</f>
        <v/>
      </c>
      <c r="CE451" s="614"/>
      <c r="CF451" s="609"/>
      <c r="CG451" s="609"/>
      <c r="CH451" s="613" t="str">
        <f t="shared" ref="CH451" si="1403">IF(A451=33,V451,"")</f>
        <v/>
      </c>
      <c r="CI451" s="613"/>
      <c r="CJ451" s="613" t="str">
        <f t="shared" ref="CJ451" si="1404">IF(A451=33,X451,"")</f>
        <v/>
      </c>
      <c r="CK451" s="613"/>
      <c r="CL451" s="613" t="str">
        <f t="shared" ref="CL451" si="1405">IF(A451=33,Z451,"")</f>
        <v/>
      </c>
      <c r="CM451" s="614"/>
      <c r="CN451" s="609"/>
      <c r="CO451" s="609"/>
      <c r="CP451" s="609"/>
      <c r="DQ451" s="631"/>
    </row>
    <row r="452" spans="1:255" s="123" customFormat="1" ht="55.5" customHeight="1" x14ac:dyDescent="0.25">
      <c r="A452" s="364"/>
      <c r="B452" s="632" t="s">
        <v>72</v>
      </c>
      <c r="C452" s="352" t="str">
        <f t="shared" si="1313"/>
        <v>16 - LE DEVELOPPEMENT DURABLE</v>
      </c>
      <c r="D452" s="393" t="s">
        <v>819</v>
      </c>
      <c r="E452" s="634" t="s">
        <v>78</v>
      </c>
      <c r="F452" s="365">
        <f>VLOOKUP(H452,Feuil1!A$1:B$5,2,0)</f>
        <v>0.1</v>
      </c>
      <c r="G452" s="322">
        <f t="shared" ref="G452" si="1406">IF(H452="Information et Communication",1,IF(H452="Savoir-faire Savoir-être",2,IF(H452="Confort et hygiène",3,IF(H452="Qualité de la prestation",5,IF(H452="Développement Durable",4)))))</f>
        <v>4</v>
      </c>
      <c r="H452" s="318" t="s">
        <v>115</v>
      </c>
      <c r="I452" s="333">
        <v>200</v>
      </c>
      <c r="J452" s="663">
        <f>IF(I452&lt;&gt;"",MAX(J$1:J451)+1,"")</f>
        <v>388</v>
      </c>
      <c r="K452" s="651" t="s">
        <v>856</v>
      </c>
      <c r="L452" s="604">
        <v>1</v>
      </c>
      <c r="M452" s="654" t="str">
        <f>IF('RESULTAT GLOBAL'!D$38="NON","Non Mesuré","OUI")</f>
        <v>OUI</v>
      </c>
      <c r="N452" s="694" t="str">
        <f>IF('RESULTAT GLOBAL'!D$38="NON","Ce site n'est pas un lieu créole","")</f>
        <v/>
      </c>
      <c r="O452" s="661" t="str">
        <f>IF(ISERROR(SEARCH("Pas de NM possible",#REF!)),"","oui")</f>
        <v/>
      </c>
      <c r="P452" s="640" t="s">
        <v>855</v>
      </c>
      <c r="Q452" s="448" t="s">
        <v>763</v>
      </c>
      <c r="R452" s="115"/>
      <c r="S452" s="145"/>
      <c r="T452" s="116">
        <f t="shared" ref="T452" si="1407">L452</f>
        <v>1</v>
      </c>
      <c r="U452" s="116">
        <f t="shared" ref="U452" si="1408">IF(M452="OUI",1,IF(M452="NON",0,IF(M452="Non Mesuré","",0)))</f>
        <v>1</v>
      </c>
      <c r="V452" s="116">
        <f t="shared" ref="V452" si="1409">IF(M452&lt;&gt;"Non Mesuré",T452*U452,"")</f>
        <v>1</v>
      </c>
      <c r="W452" s="116"/>
      <c r="X452" s="116">
        <f t="shared" ref="X452" si="1410">IF(M452="Non Mesuré",T452,0)</f>
        <v>0</v>
      </c>
      <c r="Y452" s="116"/>
      <c r="Z452" s="116">
        <f t="shared" ref="Z452" si="1411">T452-X452</f>
        <v>1</v>
      </c>
      <c r="AA452" s="116"/>
      <c r="AB452" s="117"/>
      <c r="AC452" s="117"/>
      <c r="AD452" s="118" t="str">
        <f t="shared" ref="AD452" si="1412">IF(G452=1,V452,"")</f>
        <v/>
      </c>
      <c r="AE452" s="118"/>
      <c r="AF452" s="118" t="str">
        <f t="shared" ref="AF452" si="1413">IF(G452=1,X452,"")</f>
        <v/>
      </c>
      <c r="AG452" s="118"/>
      <c r="AH452" s="118" t="str">
        <f t="shared" ref="AH452" si="1414">IF(G452=1,Z452,"")</f>
        <v/>
      </c>
      <c r="AI452" s="119"/>
      <c r="AJ452" s="120"/>
      <c r="AK452" s="118"/>
      <c r="AL452" s="118" t="str">
        <f t="shared" ref="AL452" si="1415">IF(G452=2,V452,"")</f>
        <v/>
      </c>
      <c r="AM452" s="118"/>
      <c r="AN452" s="118" t="str">
        <f t="shared" ref="AN452" si="1416">IF(G452=2,X452,"")</f>
        <v/>
      </c>
      <c r="AO452" s="118"/>
      <c r="AP452" s="118" t="str">
        <f t="shared" ref="AP452" si="1417">IF(G452=2,Z452,"")</f>
        <v/>
      </c>
      <c r="AQ452" s="119"/>
      <c r="AR452" s="120"/>
      <c r="AS452" s="118"/>
      <c r="AT452" s="118" t="str">
        <f t="shared" ref="AT452" si="1418">IF(G452=3,V452,"")</f>
        <v/>
      </c>
      <c r="AU452" s="118"/>
      <c r="AV452" s="118" t="str">
        <f t="shared" ref="AV452" si="1419">IF(G452=3,X452,"")</f>
        <v/>
      </c>
      <c r="AW452" s="118"/>
      <c r="AX452" s="118" t="str">
        <f t="shared" ref="AX452" si="1420">IF(G452=3,Z452,"")</f>
        <v/>
      </c>
      <c r="AY452" s="119"/>
      <c r="AZ452" s="120"/>
      <c r="BA452" s="118"/>
      <c r="BB452" s="118">
        <f t="shared" ref="BB452" si="1421">IF(G452=4,V452,"")</f>
        <v>1</v>
      </c>
      <c r="BC452" s="118"/>
      <c r="BD452" s="118">
        <f t="shared" ref="BD452" si="1422">IF(G452=4,X452,"")</f>
        <v>0</v>
      </c>
      <c r="BE452" s="118"/>
      <c r="BF452" s="118">
        <f t="shared" ref="BF452" si="1423">IF(G452=4,Z452,"")</f>
        <v>1</v>
      </c>
      <c r="BG452" s="119"/>
      <c r="BH452" s="120"/>
      <c r="BI452" s="116"/>
      <c r="BJ452" s="118" t="str">
        <f t="shared" ref="BJ452" si="1424">IF(G452=5,V452,"")</f>
        <v/>
      </c>
      <c r="BK452" s="118"/>
      <c r="BL452" s="118" t="str">
        <f t="shared" ref="BL452" si="1425">IF(G452=5,X452,"")</f>
        <v/>
      </c>
      <c r="BM452" s="118"/>
      <c r="BN452" s="118" t="str">
        <f t="shared" ref="BN452" si="1426">IF(G452=5,Z452,"")</f>
        <v/>
      </c>
      <c r="BO452" s="119"/>
      <c r="BP452" s="120"/>
      <c r="BQ452" s="116"/>
      <c r="BR452" s="118" t="str">
        <f t="shared" ref="BR452" si="1427">IF(A452=31,V452,"")</f>
        <v/>
      </c>
      <c r="BS452" s="118"/>
      <c r="BT452" s="118" t="str">
        <f t="shared" ref="BT452" si="1428">IF(A452=31,X452,"")</f>
        <v/>
      </c>
      <c r="BU452" s="118"/>
      <c r="BV452" s="118" t="str">
        <f t="shared" ref="BV452" si="1429">IF(A452=31,Z452,"")</f>
        <v/>
      </c>
      <c r="BW452" s="119"/>
      <c r="BX452" s="120"/>
      <c r="BY452" s="121"/>
      <c r="BZ452" s="118" t="str">
        <f t="shared" ref="BZ452" si="1430">IF(A452=32,V452,"")</f>
        <v/>
      </c>
      <c r="CA452" s="118"/>
      <c r="CB452" s="118" t="str">
        <f t="shared" ref="CB452" si="1431">IF(A452=32,X452,"")</f>
        <v/>
      </c>
      <c r="CC452" s="118"/>
      <c r="CD452" s="118" t="str">
        <f t="shared" ref="CD452" si="1432">IF(A452=32,Z452,"")</f>
        <v/>
      </c>
      <c r="CE452" s="119"/>
      <c r="CF452" s="113"/>
      <c r="CG452" s="113"/>
      <c r="CH452" s="118" t="str">
        <f t="shared" ref="CH452" si="1433">IF(A452=33,V452,"")</f>
        <v/>
      </c>
      <c r="CI452" s="118"/>
      <c r="CJ452" s="118" t="str">
        <f t="shared" ref="CJ452" si="1434">IF(A452=33,X452,"")</f>
        <v/>
      </c>
      <c r="CK452" s="118"/>
      <c r="CL452" s="118" t="str">
        <f t="shared" ref="CL452" si="1435">IF(A452=33,Z452,"")</f>
        <v/>
      </c>
      <c r="CM452" s="119"/>
      <c r="CN452" s="113"/>
      <c r="CO452" s="113"/>
      <c r="CP452" s="113"/>
      <c r="DQ452" s="151"/>
    </row>
    <row r="453" spans="1:255" s="166" customFormat="1" ht="44.25" customHeight="1" x14ac:dyDescent="0.2">
      <c r="A453" s="313"/>
      <c r="B453" s="632" t="s">
        <v>84</v>
      </c>
      <c r="C453" s="313"/>
      <c r="D453" s="313"/>
      <c r="E453" s="313"/>
      <c r="F453" s="313"/>
      <c r="G453" s="322"/>
      <c r="H453" s="280"/>
      <c r="I453" s="354"/>
      <c r="J453" s="663" t="str">
        <f>IF(I453&lt;&gt;"",MAX(J$1:J452)+1,"")</f>
        <v/>
      </c>
      <c r="K453" s="643" t="s">
        <v>751</v>
      </c>
      <c r="L453" s="480" t="s">
        <v>44</v>
      </c>
      <c r="M453" s="481" t="s">
        <v>45</v>
      </c>
      <c r="N453" s="727" t="s">
        <v>46</v>
      </c>
      <c r="O453" s="290" t="str">
        <f t="shared" ref="O453:O463" si="1436">IF(ISERROR(SEARCH("Pas de NM possible",P453)),"","oui")</f>
        <v/>
      </c>
      <c r="P453" s="479" t="s">
        <v>48</v>
      </c>
      <c r="Q453" s="482" t="s">
        <v>488</v>
      </c>
      <c r="R453" s="167"/>
      <c r="S453" s="167"/>
      <c r="T453" s="167"/>
      <c r="W453" s="116">
        <f>SUM(V423:V452)</f>
        <v>49</v>
      </c>
      <c r="X453" s="116"/>
      <c r="Y453" s="116">
        <f>SUM(X423:X445)</f>
        <v>3</v>
      </c>
      <c r="Z453" s="116"/>
      <c r="AA453" s="116">
        <f>SUM(Z423:Z452)</f>
        <v>49</v>
      </c>
      <c r="AB453" s="117">
        <f>W453/AA453</f>
        <v>1</v>
      </c>
    </row>
    <row r="454" spans="1:255" ht="75" customHeight="1" x14ac:dyDescent="0.25">
      <c r="A454" s="352"/>
      <c r="B454" s="632" t="s">
        <v>84</v>
      </c>
      <c r="C454" s="352" t="str">
        <f t="shared" ref="C454:C463" si="1437">$K$453</f>
        <v>17 – LES DISPOSITIONS DE MANAGEMENT (si plus de 5 employés)</v>
      </c>
      <c r="D454" s="320" t="s">
        <v>752</v>
      </c>
      <c r="E454" s="313" t="s">
        <v>78</v>
      </c>
      <c r="F454" s="313">
        <f>VLOOKUP(H454,Feuil1!A$1:B$5,2,0)</f>
        <v>0.2</v>
      </c>
      <c r="G454" s="322">
        <f t="shared" ref="G454:G462" si="1438">IF(H454="Information et Communication",1,IF(H454="Savoir-faire Savoir-être",2,IF(H454="Confort et hygiène",3,IF(H454="Qualité de la prestation",5,IF(H454="Développement Durable",4)))))</f>
        <v>5</v>
      </c>
      <c r="H454" s="318" t="s">
        <v>157</v>
      </c>
      <c r="I454" s="333">
        <v>200</v>
      </c>
      <c r="J454" s="663">
        <f>IF(I454&lt;&gt;"",MAX(J$1:J453)+1,"")</f>
        <v>389</v>
      </c>
      <c r="K454" s="477" t="s">
        <v>611</v>
      </c>
      <c r="L454" s="478">
        <v>1</v>
      </c>
      <c r="M454" s="286" t="str">
        <f>IF('RESULTAT GLOBAL'!I$41="NON","Non Mesuré","OUI")</f>
        <v>OUI</v>
      </c>
      <c r="N454" s="493" t="str">
        <f>IF('RESULTAT GLOBAL'!I$41="NON","Site de moins de 6 employés","")</f>
        <v/>
      </c>
      <c r="O454" s="404" t="str">
        <f t="shared" si="1436"/>
        <v/>
      </c>
      <c r="P454" s="477" t="s">
        <v>789</v>
      </c>
      <c r="Q454" s="456" t="s">
        <v>764</v>
      </c>
      <c r="R454" s="167"/>
      <c r="S454" s="167"/>
      <c r="T454" s="116">
        <f t="shared" ref="T454:T463" si="1439">L454</f>
        <v>1</v>
      </c>
      <c r="U454" s="116">
        <f t="shared" ref="U454:U463" si="1440">IF(M454="OUI",1,IF(M454="NON",0,IF(M454="Non Mesuré","",0)))</f>
        <v>1</v>
      </c>
      <c r="V454" s="116">
        <f t="shared" ref="V454:V463" si="1441">IF(M454&lt;&gt;"Non Mesuré",T454*U454,"")</f>
        <v>1</v>
      </c>
      <c r="W454" s="116"/>
      <c r="X454" s="116">
        <f t="shared" ref="X454:X463" si="1442">IF(M454="Non Mesuré",T454,0)</f>
        <v>0</v>
      </c>
      <c r="Y454" s="116"/>
      <c r="Z454" s="116">
        <f t="shared" ref="Z454:Z463" si="1443">T454-X454</f>
        <v>1</v>
      </c>
      <c r="AA454" s="116"/>
      <c r="AB454" s="117"/>
      <c r="AC454" s="117"/>
      <c r="AD454" s="118" t="str">
        <f t="shared" ref="AD454:AD463" si="1444">IF(G454=1,V454,"")</f>
        <v/>
      </c>
      <c r="AE454" s="118"/>
      <c r="AF454" s="118" t="str">
        <f t="shared" ref="AF454:AF463" si="1445">IF(G454=1,X454,"")</f>
        <v/>
      </c>
      <c r="AG454" s="118"/>
      <c r="AH454" s="118" t="str">
        <f t="shared" ref="AH454:AH463" si="1446">IF(G454=1,Z454,"")</f>
        <v/>
      </c>
      <c r="AI454" s="119"/>
      <c r="AJ454" s="120"/>
      <c r="AK454" s="118"/>
      <c r="AL454" s="118" t="str">
        <f t="shared" ref="AL454:AL463" si="1447">IF(G454=2,V454,"")</f>
        <v/>
      </c>
      <c r="AM454" s="118"/>
      <c r="AN454" s="118" t="str">
        <f t="shared" ref="AN454:AN463" si="1448">IF(G454=2,X454,"")</f>
        <v/>
      </c>
      <c r="AO454" s="118"/>
      <c r="AP454" s="118" t="str">
        <f t="shared" ref="AP454:AP463" si="1449">IF(G454=2,Z454,"")</f>
        <v/>
      </c>
      <c r="AQ454" s="119"/>
      <c r="AR454" s="120"/>
      <c r="AS454" s="118"/>
      <c r="AT454" s="118" t="str">
        <f t="shared" ref="AT454:AT463" si="1450">IF(G454=3,V454,"")</f>
        <v/>
      </c>
      <c r="AU454" s="118"/>
      <c r="AV454" s="118" t="str">
        <f t="shared" ref="AV454:AV463" si="1451">IF(G454=3,X454,"")</f>
        <v/>
      </c>
      <c r="AW454" s="118"/>
      <c r="AX454" s="118" t="str">
        <f t="shared" ref="AX454:AX463" si="1452">IF(G454=3,Z454,"")</f>
        <v/>
      </c>
      <c r="AY454" s="119"/>
      <c r="AZ454" s="120"/>
      <c r="BA454" s="118"/>
      <c r="BB454" s="118" t="str">
        <f t="shared" ref="BB454:BB463" si="1453">IF(G454=4,V454,"")</f>
        <v/>
      </c>
      <c r="BC454" s="118"/>
      <c r="BD454" s="118" t="str">
        <f t="shared" ref="BD454:BD463" si="1454">IF(G454=4,X454,"")</f>
        <v/>
      </c>
      <c r="BE454" s="118"/>
      <c r="BF454" s="118" t="str">
        <f t="shared" ref="BF454:BF463" si="1455">IF(G454=4,Z454,"")</f>
        <v/>
      </c>
      <c r="BG454" s="119"/>
      <c r="BH454" s="120"/>
      <c r="BI454" s="116"/>
      <c r="BJ454" s="118">
        <f t="shared" ref="BJ454:BJ463" si="1456">IF(G454=5,V454,"")</f>
        <v>1</v>
      </c>
      <c r="BK454" s="118"/>
      <c r="BL454" s="118">
        <f t="shared" ref="BL454:BL463" si="1457">IF(G454=5,X454,"")</f>
        <v>0</v>
      </c>
      <c r="BM454" s="118"/>
      <c r="BN454" s="118">
        <f t="shared" ref="BN454:BN463" si="1458">IF(G454=5,Z454,"")</f>
        <v>1</v>
      </c>
      <c r="BO454" s="119"/>
      <c r="BP454" s="120"/>
      <c r="BQ454" s="116"/>
      <c r="BR454" s="118" t="str">
        <f t="shared" ref="BR454:BR463" si="1459">IF(A454=31,V454,"")</f>
        <v/>
      </c>
      <c r="BS454" s="118"/>
      <c r="BT454" s="118" t="str">
        <f t="shared" ref="BT454:BT463" si="1460">IF(A454=31,X454,"")</f>
        <v/>
      </c>
      <c r="BU454" s="118"/>
      <c r="BV454" s="118" t="str">
        <f t="shared" ref="BV454:BV463" si="1461">IF(A454=31,Z454,"")</f>
        <v/>
      </c>
      <c r="BW454" s="119"/>
      <c r="BX454" s="120"/>
      <c r="BY454" s="121"/>
      <c r="BZ454" s="118" t="str">
        <f t="shared" ref="BZ454:BZ463" si="1462">IF(A454=32,V454,"")</f>
        <v/>
      </c>
      <c r="CA454" s="118"/>
      <c r="CB454" s="118" t="str">
        <f t="shared" ref="CB454:CB463" si="1463">IF(A454=32,X454,"")</f>
        <v/>
      </c>
      <c r="CC454" s="118"/>
      <c r="CD454" s="118" t="str">
        <f t="shared" ref="CD454:CD463" si="1464">IF(A454=32,Z454,"")</f>
        <v/>
      </c>
      <c r="CE454" s="119"/>
      <c r="CF454" s="113"/>
      <c r="CG454" s="113"/>
      <c r="CH454" s="118" t="str">
        <f t="shared" ref="CH454:CH463" si="1465">IF(A454=33,V454,"")</f>
        <v/>
      </c>
      <c r="CI454" s="118"/>
      <c r="CJ454" s="118" t="str">
        <f t="shared" ref="CJ454:CJ463" si="1466">IF(A454=33,X454,"")</f>
        <v/>
      </c>
      <c r="CK454" s="118"/>
      <c r="CL454" s="118" t="str">
        <f t="shared" ref="CL454:CL463" si="1467">IF(A454=33,Z454,"")</f>
        <v/>
      </c>
      <c r="CM454" s="119"/>
      <c r="CN454" s="113"/>
      <c r="CO454" s="113"/>
      <c r="CP454" s="113"/>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t="s">
        <v>79</v>
      </c>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c r="FL454" s="157"/>
      <c r="FM454" s="157"/>
      <c r="FN454" s="157"/>
      <c r="FO454" s="157"/>
      <c r="FP454" s="157"/>
      <c r="FQ454" s="157"/>
      <c r="FR454" s="157"/>
      <c r="FS454" s="157"/>
      <c r="FT454" s="157"/>
      <c r="FU454" s="157"/>
      <c r="FV454" s="157"/>
      <c r="FW454" s="157"/>
      <c r="FX454" s="157"/>
      <c r="FY454" s="157"/>
      <c r="FZ454" s="157"/>
      <c r="GA454" s="157"/>
      <c r="GB454" s="157"/>
      <c r="GC454" s="157"/>
      <c r="GD454" s="157"/>
      <c r="GE454" s="157"/>
      <c r="GF454" s="157"/>
      <c r="GG454" s="157"/>
      <c r="GH454" s="157"/>
      <c r="GI454" s="157"/>
      <c r="GJ454" s="157"/>
      <c r="GK454" s="157"/>
      <c r="GL454" s="157"/>
      <c r="GM454" s="157"/>
      <c r="GN454" s="157"/>
      <c r="GO454" s="157"/>
      <c r="GP454" s="157"/>
      <c r="GQ454" s="157"/>
      <c r="GR454" s="157"/>
      <c r="GS454" s="157"/>
      <c r="GT454" s="157"/>
      <c r="GU454" s="157"/>
      <c r="GV454" s="157"/>
      <c r="GW454" s="157"/>
      <c r="GX454" s="157"/>
      <c r="GY454" s="157"/>
      <c r="GZ454" s="157"/>
      <c r="HA454" s="157"/>
      <c r="HB454" s="157"/>
      <c r="HC454" s="157"/>
      <c r="HD454" s="157"/>
      <c r="HE454" s="157"/>
      <c r="HF454" s="157"/>
      <c r="HG454" s="157"/>
      <c r="HH454" s="157"/>
      <c r="HI454" s="157"/>
      <c r="HJ454" s="157"/>
      <c r="HK454" s="157"/>
      <c r="HL454" s="157"/>
      <c r="HM454" s="157"/>
      <c r="HN454" s="157"/>
      <c r="HO454" s="157"/>
      <c r="HP454" s="157"/>
      <c r="HQ454" s="157"/>
      <c r="HR454" s="157"/>
      <c r="HS454" s="157"/>
      <c r="HT454" s="157"/>
      <c r="HU454" s="157"/>
      <c r="HV454" s="157"/>
      <c r="HW454" s="157"/>
      <c r="HX454" s="157"/>
      <c r="HY454" s="157"/>
      <c r="HZ454" s="157"/>
      <c r="IA454" s="157"/>
      <c r="IB454" s="157"/>
      <c r="IC454" s="157"/>
      <c r="ID454" s="157"/>
      <c r="IE454" s="157"/>
      <c r="IF454" s="157"/>
      <c r="IG454" s="157"/>
      <c r="IH454" s="157"/>
      <c r="II454" s="157"/>
      <c r="IJ454" s="157"/>
      <c r="IK454" s="157"/>
      <c r="IL454" s="157"/>
      <c r="IM454" s="157"/>
      <c r="IN454" s="157"/>
      <c r="IO454" s="157"/>
      <c r="IP454" s="157"/>
      <c r="IQ454" s="157"/>
      <c r="IR454" s="157"/>
      <c r="IS454" s="157"/>
      <c r="IT454" s="157"/>
      <c r="IU454" s="157"/>
    </row>
    <row r="455" spans="1:255" ht="54" customHeight="1" x14ac:dyDescent="0.25">
      <c r="A455" s="352"/>
      <c r="B455" s="632" t="s">
        <v>84</v>
      </c>
      <c r="C455" s="352" t="str">
        <f t="shared" si="1437"/>
        <v>17 – LES DISPOSITIONS DE MANAGEMENT (si plus de 5 employés)</v>
      </c>
      <c r="D455" s="320" t="s">
        <v>752</v>
      </c>
      <c r="E455" s="313" t="s">
        <v>78</v>
      </c>
      <c r="F455" s="313">
        <f>VLOOKUP(H455,Feuil1!A$1:B$5,2,0)</f>
        <v>0.2</v>
      </c>
      <c r="G455" s="322">
        <f t="shared" si="1438"/>
        <v>5</v>
      </c>
      <c r="H455" s="318" t="s">
        <v>157</v>
      </c>
      <c r="I455" s="333">
        <v>200</v>
      </c>
      <c r="J455" s="663">
        <f>IF(I455&lt;&gt;"",MAX(J$1:J454)+1,"")</f>
        <v>390</v>
      </c>
      <c r="K455" s="183" t="s">
        <v>612</v>
      </c>
      <c r="L455" s="194">
        <v>1</v>
      </c>
      <c r="M455" s="213" t="str">
        <f>IF('RESULTAT GLOBAL'!I$41="NON","Non Mesuré","OUI")</f>
        <v>OUI</v>
      </c>
      <c r="N455" s="445" t="str">
        <f>IF('RESULTAT GLOBAL'!I$41="NON","Site de moins de 6 employés","")</f>
        <v/>
      </c>
      <c r="O455" s="199" t="str">
        <f t="shared" si="1436"/>
        <v/>
      </c>
      <c r="P455" s="187" t="s">
        <v>613</v>
      </c>
      <c r="Q455" s="447" t="s">
        <v>333</v>
      </c>
      <c r="R455" s="167"/>
      <c r="S455" s="167"/>
      <c r="T455" s="116">
        <f t="shared" si="1439"/>
        <v>1</v>
      </c>
      <c r="U455" s="116">
        <f t="shared" si="1440"/>
        <v>1</v>
      </c>
      <c r="V455" s="116">
        <f t="shared" si="1441"/>
        <v>1</v>
      </c>
      <c r="W455" s="116"/>
      <c r="X455" s="116">
        <f t="shared" si="1442"/>
        <v>0</v>
      </c>
      <c r="Y455" s="116"/>
      <c r="Z455" s="116">
        <f t="shared" si="1443"/>
        <v>1</v>
      </c>
      <c r="AA455" s="116"/>
      <c r="AB455" s="117"/>
      <c r="AC455" s="117"/>
      <c r="AD455" s="118" t="str">
        <f t="shared" si="1444"/>
        <v/>
      </c>
      <c r="AE455" s="118"/>
      <c r="AF455" s="118" t="str">
        <f t="shared" si="1445"/>
        <v/>
      </c>
      <c r="AG455" s="118"/>
      <c r="AH455" s="118" t="str">
        <f t="shared" si="1446"/>
        <v/>
      </c>
      <c r="AI455" s="119"/>
      <c r="AJ455" s="120"/>
      <c r="AK455" s="118"/>
      <c r="AL455" s="118" t="str">
        <f t="shared" si="1447"/>
        <v/>
      </c>
      <c r="AM455" s="118"/>
      <c r="AN455" s="118" t="str">
        <f t="shared" si="1448"/>
        <v/>
      </c>
      <c r="AO455" s="118"/>
      <c r="AP455" s="118" t="str">
        <f t="shared" si="1449"/>
        <v/>
      </c>
      <c r="AQ455" s="119"/>
      <c r="AR455" s="120"/>
      <c r="AS455" s="118"/>
      <c r="AT455" s="118" t="str">
        <f t="shared" si="1450"/>
        <v/>
      </c>
      <c r="AU455" s="118"/>
      <c r="AV455" s="118" t="str">
        <f t="shared" si="1451"/>
        <v/>
      </c>
      <c r="AW455" s="118"/>
      <c r="AX455" s="118" t="str">
        <f t="shared" si="1452"/>
        <v/>
      </c>
      <c r="AY455" s="119"/>
      <c r="AZ455" s="120"/>
      <c r="BA455" s="118"/>
      <c r="BB455" s="118" t="str">
        <f t="shared" si="1453"/>
        <v/>
      </c>
      <c r="BC455" s="118"/>
      <c r="BD455" s="118" t="str">
        <f t="shared" si="1454"/>
        <v/>
      </c>
      <c r="BE455" s="118"/>
      <c r="BF455" s="118" t="str">
        <f t="shared" si="1455"/>
        <v/>
      </c>
      <c r="BG455" s="119"/>
      <c r="BH455" s="120"/>
      <c r="BI455" s="116"/>
      <c r="BJ455" s="118">
        <f t="shared" si="1456"/>
        <v>1</v>
      </c>
      <c r="BK455" s="118"/>
      <c r="BL455" s="118">
        <f t="shared" si="1457"/>
        <v>0</v>
      </c>
      <c r="BM455" s="118"/>
      <c r="BN455" s="118">
        <f t="shared" si="1458"/>
        <v>1</v>
      </c>
      <c r="BO455" s="119"/>
      <c r="BP455" s="120"/>
      <c r="BQ455" s="116"/>
      <c r="BR455" s="118" t="str">
        <f t="shared" si="1459"/>
        <v/>
      </c>
      <c r="BS455" s="118"/>
      <c r="BT455" s="118" t="str">
        <f t="shared" si="1460"/>
        <v/>
      </c>
      <c r="BU455" s="118"/>
      <c r="BV455" s="118" t="str">
        <f t="shared" si="1461"/>
        <v/>
      </c>
      <c r="BW455" s="119"/>
      <c r="BX455" s="120"/>
      <c r="BY455" s="121"/>
      <c r="BZ455" s="118" t="str">
        <f t="shared" si="1462"/>
        <v/>
      </c>
      <c r="CA455" s="118"/>
      <c r="CB455" s="118" t="str">
        <f t="shared" si="1463"/>
        <v/>
      </c>
      <c r="CC455" s="118"/>
      <c r="CD455" s="118" t="str">
        <f t="shared" si="1464"/>
        <v/>
      </c>
      <c r="CE455" s="119"/>
      <c r="CF455" s="113"/>
      <c r="CG455" s="113"/>
      <c r="CH455" s="118" t="str">
        <f t="shared" si="1465"/>
        <v/>
      </c>
      <c r="CI455" s="118"/>
      <c r="CJ455" s="118" t="str">
        <f t="shared" si="1466"/>
        <v/>
      </c>
      <c r="CK455" s="118"/>
      <c r="CL455" s="118" t="str">
        <f t="shared" si="1467"/>
        <v/>
      </c>
      <c r="CM455" s="119"/>
      <c r="CN455" s="113"/>
      <c r="CO455" s="113"/>
      <c r="CP455" s="113"/>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t="s">
        <v>79</v>
      </c>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c r="FL455" s="157"/>
      <c r="FM455" s="157"/>
      <c r="FN455" s="157"/>
      <c r="FO455" s="157"/>
      <c r="FP455" s="157"/>
      <c r="FQ455" s="157"/>
      <c r="FR455" s="157"/>
      <c r="FS455" s="157"/>
      <c r="FT455" s="157"/>
      <c r="FU455" s="157"/>
      <c r="FV455" s="157"/>
      <c r="FW455" s="157"/>
      <c r="FX455" s="157"/>
      <c r="FY455" s="157"/>
      <c r="FZ455" s="157"/>
      <c r="GA455" s="157"/>
      <c r="GB455" s="157"/>
      <c r="GC455" s="157"/>
      <c r="GD455" s="157"/>
      <c r="GE455" s="157"/>
      <c r="GF455" s="157"/>
      <c r="GG455" s="157"/>
      <c r="GH455" s="157"/>
      <c r="GI455" s="157"/>
      <c r="GJ455" s="157"/>
      <c r="GK455" s="157"/>
      <c r="GL455" s="157"/>
      <c r="GM455" s="157"/>
      <c r="GN455" s="157"/>
      <c r="GO455" s="157"/>
      <c r="GP455" s="157"/>
      <c r="GQ455" s="157"/>
      <c r="GR455" s="157"/>
      <c r="GS455" s="157"/>
      <c r="GT455" s="157"/>
      <c r="GU455" s="157"/>
      <c r="GV455" s="157"/>
      <c r="GW455" s="157"/>
      <c r="GX455" s="157"/>
      <c r="GY455" s="157"/>
      <c r="GZ455" s="157"/>
      <c r="HA455" s="157"/>
      <c r="HB455" s="157"/>
      <c r="HC455" s="157"/>
      <c r="HD455" s="157"/>
      <c r="HE455" s="157"/>
      <c r="HF455" s="157"/>
      <c r="HG455" s="157"/>
      <c r="HH455" s="157"/>
      <c r="HI455" s="157"/>
      <c r="HJ455" s="157"/>
      <c r="HK455" s="157"/>
      <c r="HL455" s="157"/>
      <c r="HM455" s="157"/>
      <c r="HN455" s="157"/>
      <c r="HO455" s="157"/>
      <c r="HP455" s="157"/>
      <c r="HQ455" s="157"/>
      <c r="HR455" s="157"/>
      <c r="HS455" s="157"/>
      <c r="HT455" s="157"/>
      <c r="HU455" s="157"/>
      <c r="HV455" s="157"/>
      <c r="HW455" s="157"/>
      <c r="HX455" s="157"/>
      <c r="HY455" s="157"/>
      <c r="HZ455" s="157"/>
      <c r="IA455" s="157"/>
      <c r="IB455" s="157"/>
      <c r="IC455" s="157"/>
      <c r="ID455" s="157"/>
      <c r="IE455" s="157"/>
      <c r="IF455" s="157"/>
      <c r="IG455" s="157"/>
      <c r="IH455" s="157"/>
      <c r="II455" s="157"/>
      <c r="IJ455" s="157"/>
      <c r="IK455" s="157"/>
      <c r="IL455" s="157"/>
      <c r="IM455" s="157"/>
      <c r="IN455" s="157"/>
      <c r="IO455" s="157"/>
      <c r="IP455" s="157"/>
      <c r="IQ455" s="157"/>
      <c r="IR455" s="157"/>
      <c r="IS455" s="157"/>
      <c r="IT455" s="157"/>
      <c r="IU455" s="157"/>
    </row>
    <row r="456" spans="1:255" s="261" customFormat="1" ht="48.75" customHeight="1" x14ac:dyDescent="0.25">
      <c r="A456" s="312"/>
      <c r="B456" s="632" t="s">
        <v>84</v>
      </c>
      <c r="C456" s="352" t="str">
        <f t="shared" si="1437"/>
        <v>17 – LES DISPOSITIONS DE MANAGEMENT (si plus de 5 employés)</v>
      </c>
      <c r="D456" s="320" t="s">
        <v>752</v>
      </c>
      <c r="E456" s="313" t="s">
        <v>78</v>
      </c>
      <c r="F456" s="313">
        <v>0.2</v>
      </c>
      <c r="G456" s="322">
        <f t="shared" si="1438"/>
        <v>5</v>
      </c>
      <c r="H456" s="318" t="s">
        <v>157</v>
      </c>
      <c r="I456" s="333">
        <v>200</v>
      </c>
      <c r="J456" s="663">
        <f>IF(I456&lt;&gt;"",MAX(J$1:J455)+1,"")</f>
        <v>391</v>
      </c>
      <c r="K456" s="183" t="s">
        <v>723</v>
      </c>
      <c r="L456" s="182">
        <v>1</v>
      </c>
      <c r="M456" s="213" t="str">
        <f>IF('RESULTAT GLOBAL'!I$41="NON","Non Mesuré","OUI")</f>
        <v>OUI</v>
      </c>
      <c r="N456" s="445" t="str">
        <f>IF('RESULTAT GLOBAL'!I$41="NON","Site de moins de 6 employés","")</f>
        <v/>
      </c>
      <c r="O456" s="251"/>
      <c r="P456" s="183" t="s">
        <v>532</v>
      </c>
      <c r="Q456" s="447" t="s">
        <v>333</v>
      </c>
      <c r="R456" s="252"/>
      <c r="T456" s="116">
        <f t="shared" si="1439"/>
        <v>1</v>
      </c>
      <c r="U456" s="116">
        <f t="shared" si="1440"/>
        <v>1</v>
      </c>
      <c r="V456" s="116">
        <f t="shared" si="1441"/>
        <v>1</v>
      </c>
      <c r="W456" s="116"/>
      <c r="X456" s="116">
        <f t="shared" si="1442"/>
        <v>0</v>
      </c>
      <c r="Y456" s="116"/>
      <c r="Z456" s="116">
        <f t="shared" si="1443"/>
        <v>1</v>
      </c>
      <c r="AA456" s="116"/>
      <c r="AB456" s="117"/>
      <c r="AC456" s="117"/>
      <c r="AD456" s="118" t="str">
        <f t="shared" si="1444"/>
        <v/>
      </c>
      <c r="AE456" s="118"/>
      <c r="AF456" s="118" t="str">
        <f t="shared" si="1445"/>
        <v/>
      </c>
      <c r="AG456" s="118"/>
      <c r="AH456" s="118" t="str">
        <f t="shared" si="1446"/>
        <v/>
      </c>
      <c r="AI456" s="119"/>
      <c r="AJ456" s="120"/>
      <c r="AK456" s="118"/>
      <c r="AL456" s="118" t="str">
        <f t="shared" si="1447"/>
        <v/>
      </c>
      <c r="AM456" s="118"/>
      <c r="AN456" s="118" t="str">
        <f t="shared" si="1448"/>
        <v/>
      </c>
      <c r="AO456" s="118"/>
      <c r="AP456" s="118" t="str">
        <f t="shared" si="1449"/>
        <v/>
      </c>
      <c r="AQ456" s="119"/>
      <c r="AR456" s="120"/>
      <c r="AS456" s="118"/>
      <c r="AT456" s="118" t="str">
        <f t="shared" si="1450"/>
        <v/>
      </c>
      <c r="AU456" s="118"/>
      <c r="AV456" s="118" t="str">
        <f t="shared" si="1451"/>
        <v/>
      </c>
      <c r="AW456" s="118"/>
      <c r="AX456" s="118" t="str">
        <f t="shared" si="1452"/>
        <v/>
      </c>
      <c r="AY456" s="119"/>
      <c r="AZ456" s="120"/>
      <c r="BA456" s="118"/>
      <c r="BB456" s="118" t="str">
        <f t="shared" si="1453"/>
        <v/>
      </c>
      <c r="BC456" s="118"/>
      <c r="BD456" s="118" t="str">
        <f t="shared" si="1454"/>
        <v/>
      </c>
      <c r="BE456" s="118"/>
      <c r="BF456" s="118" t="str">
        <f t="shared" si="1455"/>
        <v/>
      </c>
      <c r="BG456" s="119"/>
      <c r="BH456" s="120"/>
      <c r="BI456" s="116"/>
      <c r="BJ456" s="118">
        <f t="shared" si="1456"/>
        <v>1</v>
      </c>
      <c r="BK456" s="118"/>
      <c r="BL456" s="118">
        <f t="shared" si="1457"/>
        <v>0</v>
      </c>
      <c r="BM456" s="118"/>
      <c r="BN456" s="118">
        <f t="shared" si="1458"/>
        <v>1</v>
      </c>
      <c r="BO456" s="119"/>
      <c r="BP456" s="120"/>
      <c r="BQ456" s="116"/>
      <c r="BR456" s="118" t="str">
        <f t="shared" si="1459"/>
        <v/>
      </c>
      <c r="BS456" s="118"/>
      <c r="BT456" s="118" t="str">
        <f t="shared" si="1460"/>
        <v/>
      </c>
      <c r="BU456" s="118"/>
      <c r="BV456" s="118" t="str">
        <f t="shared" si="1461"/>
        <v/>
      </c>
      <c r="BW456" s="119"/>
      <c r="BX456" s="120"/>
      <c r="BY456" s="121"/>
      <c r="BZ456" s="118" t="str">
        <f t="shared" si="1462"/>
        <v/>
      </c>
      <c r="CA456" s="118"/>
      <c r="CB456" s="118" t="str">
        <f t="shared" si="1463"/>
        <v/>
      </c>
      <c r="CC456" s="118"/>
      <c r="CD456" s="118" t="str">
        <f t="shared" si="1464"/>
        <v/>
      </c>
      <c r="CE456" s="119"/>
      <c r="CF456" s="113"/>
      <c r="CG456" s="113"/>
      <c r="CH456" s="118" t="str">
        <f t="shared" si="1465"/>
        <v/>
      </c>
      <c r="CI456" s="118"/>
      <c r="CJ456" s="118" t="str">
        <f t="shared" si="1466"/>
        <v/>
      </c>
      <c r="CK456" s="118"/>
      <c r="CL456" s="118" t="str">
        <f t="shared" si="1467"/>
        <v/>
      </c>
      <c r="CM456" s="119"/>
      <c r="CN456" s="113"/>
      <c r="CO456" s="113"/>
      <c r="CP456" s="113"/>
      <c r="CQ456" s="145"/>
      <c r="CR456" s="145"/>
      <c r="CS456" s="145"/>
      <c r="CT456" s="145"/>
      <c r="DQ456" s="259"/>
    </row>
    <row r="457" spans="1:255" ht="48.75" customHeight="1" x14ac:dyDescent="0.25">
      <c r="A457" s="352"/>
      <c r="B457" s="632" t="s">
        <v>84</v>
      </c>
      <c r="C457" s="352" t="str">
        <f t="shared" si="1437"/>
        <v>17 – LES DISPOSITIONS DE MANAGEMENT (si plus de 5 employés)</v>
      </c>
      <c r="D457" s="320" t="s">
        <v>752</v>
      </c>
      <c r="E457" s="313" t="s">
        <v>78</v>
      </c>
      <c r="F457" s="313">
        <v>0.2</v>
      </c>
      <c r="G457" s="322">
        <f t="shared" ref="G457" si="1468">IF(H457="Information et Communication",1,IF(H457="Savoir-faire Savoir-être",2,IF(H457="Confort et hygiène",3,IF(H457="Qualité de la prestation",5,IF(H457="Développement Durable",4)))))</f>
        <v>5</v>
      </c>
      <c r="H457" s="318" t="s">
        <v>157</v>
      </c>
      <c r="I457" s="333">
        <v>200</v>
      </c>
      <c r="J457" s="663">
        <f>IF(I457&lt;&gt;"",MAX(J$1:J456)+1,"")</f>
        <v>392</v>
      </c>
      <c r="K457" s="183" t="s">
        <v>725</v>
      </c>
      <c r="L457" s="194">
        <v>1</v>
      </c>
      <c r="M457" s="213" t="str">
        <f>IF('RESULTAT GLOBAL'!I$41="NON","Non Mesuré","OUI")</f>
        <v>OUI</v>
      </c>
      <c r="N457" s="445" t="str">
        <f>IF('RESULTAT GLOBAL'!I$41="NON","Site de moins de 6 employés","")</f>
        <v/>
      </c>
      <c r="O457" s="199"/>
      <c r="P457" s="191" t="s">
        <v>614</v>
      </c>
      <c r="Q457" s="447" t="s">
        <v>333</v>
      </c>
      <c r="R457" s="167"/>
      <c r="S457" s="167"/>
      <c r="T457" s="116">
        <f t="shared" si="1439"/>
        <v>1</v>
      </c>
      <c r="U457" s="116">
        <f t="shared" si="1440"/>
        <v>1</v>
      </c>
      <c r="V457" s="116">
        <f t="shared" si="1441"/>
        <v>1</v>
      </c>
      <c r="W457" s="116"/>
      <c r="X457" s="116">
        <f t="shared" si="1442"/>
        <v>0</v>
      </c>
      <c r="Y457" s="116"/>
      <c r="Z457" s="116">
        <f t="shared" si="1443"/>
        <v>1</v>
      </c>
      <c r="AA457" s="116"/>
      <c r="AB457" s="117"/>
      <c r="AC457" s="117"/>
      <c r="AD457" s="118" t="str">
        <f t="shared" si="1444"/>
        <v/>
      </c>
      <c r="AE457" s="118"/>
      <c r="AF457" s="118" t="str">
        <f t="shared" si="1445"/>
        <v/>
      </c>
      <c r="AG457" s="118"/>
      <c r="AH457" s="118" t="str">
        <f t="shared" si="1446"/>
        <v/>
      </c>
      <c r="AI457" s="119"/>
      <c r="AJ457" s="120"/>
      <c r="AK457" s="118"/>
      <c r="AL457" s="118" t="str">
        <f t="shared" si="1447"/>
        <v/>
      </c>
      <c r="AM457" s="118"/>
      <c r="AN457" s="118" t="str">
        <f t="shared" si="1448"/>
        <v/>
      </c>
      <c r="AO457" s="118"/>
      <c r="AP457" s="118" t="str">
        <f t="shared" si="1449"/>
        <v/>
      </c>
      <c r="AQ457" s="119"/>
      <c r="AR457" s="120"/>
      <c r="AS457" s="118"/>
      <c r="AT457" s="118" t="str">
        <f t="shared" si="1450"/>
        <v/>
      </c>
      <c r="AU457" s="118"/>
      <c r="AV457" s="118" t="str">
        <f t="shared" si="1451"/>
        <v/>
      </c>
      <c r="AW457" s="118"/>
      <c r="AX457" s="118" t="str">
        <f t="shared" si="1452"/>
        <v/>
      </c>
      <c r="AY457" s="119"/>
      <c r="AZ457" s="120"/>
      <c r="BA457" s="118"/>
      <c r="BB457" s="118" t="str">
        <f t="shared" si="1453"/>
        <v/>
      </c>
      <c r="BC457" s="118"/>
      <c r="BD457" s="118" t="str">
        <f t="shared" si="1454"/>
        <v/>
      </c>
      <c r="BE457" s="118"/>
      <c r="BF457" s="118" t="str">
        <f t="shared" si="1455"/>
        <v/>
      </c>
      <c r="BG457" s="119"/>
      <c r="BH457" s="120"/>
      <c r="BI457" s="116"/>
      <c r="BJ457" s="118">
        <f t="shared" si="1456"/>
        <v>1</v>
      </c>
      <c r="BK457" s="118"/>
      <c r="BL457" s="118">
        <f t="shared" si="1457"/>
        <v>0</v>
      </c>
      <c r="BM457" s="118"/>
      <c r="BN457" s="118">
        <f t="shared" si="1458"/>
        <v>1</v>
      </c>
      <c r="BO457" s="119"/>
      <c r="BP457" s="120"/>
      <c r="BQ457" s="116"/>
      <c r="BR457" s="118" t="str">
        <f t="shared" si="1459"/>
        <v/>
      </c>
      <c r="BS457" s="118"/>
      <c r="BT457" s="118" t="str">
        <f t="shared" si="1460"/>
        <v/>
      </c>
      <c r="BU457" s="118"/>
      <c r="BV457" s="118" t="str">
        <f t="shared" si="1461"/>
        <v/>
      </c>
      <c r="BW457" s="119"/>
      <c r="BX457" s="120"/>
      <c r="BY457" s="121"/>
      <c r="BZ457" s="118" t="str">
        <f t="shared" si="1462"/>
        <v/>
      </c>
      <c r="CA457" s="118"/>
      <c r="CB457" s="118" t="str">
        <f t="shared" si="1463"/>
        <v/>
      </c>
      <c r="CC457" s="118"/>
      <c r="CD457" s="118" t="str">
        <f t="shared" si="1464"/>
        <v/>
      </c>
      <c r="CE457" s="119"/>
      <c r="CF457" s="113"/>
      <c r="CG457" s="113"/>
      <c r="CH457" s="118" t="str">
        <f t="shared" si="1465"/>
        <v/>
      </c>
      <c r="CI457" s="118"/>
      <c r="CJ457" s="118" t="str">
        <f t="shared" si="1466"/>
        <v/>
      </c>
      <c r="CK457" s="118"/>
      <c r="CL457" s="118" t="str">
        <f t="shared" si="1467"/>
        <v/>
      </c>
      <c r="CM457" s="119"/>
      <c r="CN457" s="113"/>
      <c r="CO457" s="113"/>
      <c r="CP457" s="113"/>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c r="FL457" s="157"/>
      <c r="FM457" s="157"/>
      <c r="FN457" s="157"/>
      <c r="FO457" s="157"/>
      <c r="FP457" s="157"/>
      <c r="FQ457" s="157"/>
      <c r="FR457" s="157"/>
      <c r="FS457" s="157"/>
      <c r="FT457" s="157"/>
      <c r="FU457" s="157"/>
      <c r="FV457" s="157"/>
      <c r="FW457" s="157"/>
      <c r="FX457" s="157"/>
      <c r="FY457" s="157"/>
      <c r="FZ457" s="157"/>
      <c r="GA457" s="157"/>
      <c r="GB457" s="157"/>
      <c r="GC457" s="157"/>
      <c r="GD457" s="157"/>
      <c r="GE457" s="157"/>
      <c r="GF457" s="157"/>
      <c r="GG457" s="157"/>
      <c r="GH457" s="157"/>
      <c r="GI457" s="157"/>
      <c r="GJ457" s="157"/>
      <c r="GK457" s="157"/>
      <c r="GL457" s="157"/>
      <c r="GM457" s="157"/>
      <c r="GN457" s="157"/>
      <c r="GO457" s="157"/>
      <c r="GP457" s="157"/>
      <c r="GQ457" s="157"/>
      <c r="GR457" s="157"/>
      <c r="GS457" s="157"/>
      <c r="GT457" s="157"/>
      <c r="GU457" s="157"/>
      <c r="GV457" s="157"/>
      <c r="GW457" s="157"/>
      <c r="GX457" s="157"/>
      <c r="GY457" s="157"/>
      <c r="GZ457" s="157"/>
      <c r="HA457" s="157"/>
      <c r="HB457" s="157"/>
      <c r="HC457" s="157"/>
      <c r="HD457" s="157"/>
      <c r="HE457" s="157"/>
      <c r="HF457" s="157"/>
      <c r="HG457" s="157"/>
      <c r="HH457" s="157"/>
      <c r="HI457" s="157"/>
      <c r="HJ457" s="157"/>
      <c r="HK457" s="157"/>
      <c r="HL457" s="157"/>
      <c r="HM457" s="157"/>
      <c r="HN457" s="157"/>
      <c r="HO457" s="157"/>
      <c r="HP457" s="157"/>
      <c r="HQ457" s="157"/>
      <c r="HR457" s="157"/>
      <c r="HS457" s="157"/>
      <c r="HT457" s="157"/>
      <c r="HU457" s="157"/>
      <c r="HV457" s="157"/>
      <c r="HW457" s="157"/>
      <c r="HX457" s="157"/>
      <c r="HY457" s="157"/>
      <c r="HZ457" s="157"/>
      <c r="IA457" s="157"/>
      <c r="IB457" s="157"/>
      <c r="IC457" s="157"/>
      <c r="ID457" s="157"/>
      <c r="IE457" s="157"/>
      <c r="IF457" s="157"/>
      <c r="IG457" s="157"/>
      <c r="IH457" s="157"/>
      <c r="II457" s="157"/>
      <c r="IJ457" s="157"/>
      <c r="IK457" s="157"/>
      <c r="IL457" s="157"/>
      <c r="IM457" s="157"/>
      <c r="IN457" s="157"/>
      <c r="IO457" s="157"/>
      <c r="IP457" s="157"/>
      <c r="IQ457" s="157"/>
      <c r="IR457" s="157"/>
      <c r="IS457" s="157"/>
      <c r="IT457" s="157"/>
      <c r="IU457" s="157"/>
    </row>
    <row r="458" spans="1:255" ht="56.25" customHeight="1" x14ac:dyDescent="0.25">
      <c r="A458" s="352"/>
      <c r="B458" s="632" t="s">
        <v>84</v>
      </c>
      <c r="C458" s="352" t="str">
        <f t="shared" si="1437"/>
        <v>17 – LES DISPOSITIONS DE MANAGEMENT (si plus de 5 employés)</v>
      </c>
      <c r="D458" s="320" t="s">
        <v>752</v>
      </c>
      <c r="E458" s="313" t="s">
        <v>78</v>
      </c>
      <c r="F458" s="313">
        <f>VLOOKUP(H458,Feuil1!A$1:B$5,2,0)</f>
        <v>0.2</v>
      </c>
      <c r="G458" s="322">
        <f t="shared" si="1438"/>
        <v>5</v>
      </c>
      <c r="H458" s="318" t="s">
        <v>157</v>
      </c>
      <c r="I458" s="333">
        <v>200</v>
      </c>
      <c r="J458" s="663">
        <f>IF(I458&lt;&gt;"",MAX(J$1:J457)+1,"")</f>
        <v>393</v>
      </c>
      <c r="K458" s="183" t="s">
        <v>582</v>
      </c>
      <c r="L458" s="194">
        <v>1</v>
      </c>
      <c r="M458" s="213" t="str">
        <f>IF('RESULTAT GLOBAL'!I$41="NON","Non Mesuré","OUI")</f>
        <v>OUI</v>
      </c>
      <c r="N458" s="445" t="str">
        <f>IF('RESULTAT GLOBAL'!I$41="NON","Site de moins de 6 employés","")</f>
        <v/>
      </c>
      <c r="O458" s="199" t="str">
        <f t="shared" si="1436"/>
        <v/>
      </c>
      <c r="P458" s="183" t="s">
        <v>531</v>
      </c>
      <c r="Q458" s="447" t="s">
        <v>333</v>
      </c>
      <c r="R458" s="167"/>
      <c r="S458" s="167"/>
      <c r="T458" s="116">
        <f t="shared" si="1439"/>
        <v>1</v>
      </c>
      <c r="U458" s="116">
        <f t="shared" si="1440"/>
        <v>1</v>
      </c>
      <c r="V458" s="116">
        <f t="shared" si="1441"/>
        <v>1</v>
      </c>
      <c r="W458" s="116"/>
      <c r="X458" s="116">
        <f t="shared" si="1442"/>
        <v>0</v>
      </c>
      <c r="Y458" s="116"/>
      <c r="Z458" s="116">
        <f t="shared" si="1443"/>
        <v>1</v>
      </c>
      <c r="AA458" s="116"/>
      <c r="AB458" s="117"/>
      <c r="AC458" s="117"/>
      <c r="AD458" s="118" t="str">
        <f t="shared" si="1444"/>
        <v/>
      </c>
      <c r="AE458" s="118"/>
      <c r="AF458" s="118" t="str">
        <f t="shared" si="1445"/>
        <v/>
      </c>
      <c r="AG458" s="118"/>
      <c r="AH458" s="118" t="str">
        <f t="shared" si="1446"/>
        <v/>
      </c>
      <c r="AI458" s="119"/>
      <c r="AJ458" s="120"/>
      <c r="AK458" s="118"/>
      <c r="AL458" s="118" t="str">
        <f t="shared" si="1447"/>
        <v/>
      </c>
      <c r="AM458" s="118"/>
      <c r="AN458" s="118" t="str">
        <f t="shared" si="1448"/>
        <v/>
      </c>
      <c r="AO458" s="118"/>
      <c r="AP458" s="118" t="str">
        <f t="shared" si="1449"/>
        <v/>
      </c>
      <c r="AQ458" s="119"/>
      <c r="AR458" s="120"/>
      <c r="AS458" s="118"/>
      <c r="AT458" s="118" t="str">
        <f t="shared" si="1450"/>
        <v/>
      </c>
      <c r="AU458" s="118"/>
      <c r="AV458" s="118" t="str">
        <f t="shared" si="1451"/>
        <v/>
      </c>
      <c r="AW458" s="118"/>
      <c r="AX458" s="118" t="str">
        <f t="shared" si="1452"/>
        <v/>
      </c>
      <c r="AY458" s="119"/>
      <c r="AZ458" s="120"/>
      <c r="BA458" s="118"/>
      <c r="BB458" s="118" t="str">
        <f t="shared" si="1453"/>
        <v/>
      </c>
      <c r="BC458" s="118"/>
      <c r="BD458" s="118" t="str">
        <f t="shared" si="1454"/>
        <v/>
      </c>
      <c r="BE458" s="118"/>
      <c r="BF458" s="118" t="str">
        <f t="shared" si="1455"/>
        <v/>
      </c>
      <c r="BG458" s="119"/>
      <c r="BH458" s="120"/>
      <c r="BI458" s="116"/>
      <c r="BJ458" s="118">
        <f t="shared" si="1456"/>
        <v>1</v>
      </c>
      <c r="BK458" s="118"/>
      <c r="BL458" s="118">
        <f t="shared" si="1457"/>
        <v>0</v>
      </c>
      <c r="BM458" s="118"/>
      <c r="BN458" s="118">
        <f t="shared" si="1458"/>
        <v>1</v>
      </c>
      <c r="BO458" s="119"/>
      <c r="BP458" s="120"/>
      <c r="BQ458" s="116"/>
      <c r="BR458" s="118" t="str">
        <f t="shared" si="1459"/>
        <v/>
      </c>
      <c r="BS458" s="118"/>
      <c r="BT458" s="118" t="str">
        <f t="shared" si="1460"/>
        <v/>
      </c>
      <c r="BU458" s="118"/>
      <c r="BV458" s="118" t="str">
        <f t="shared" si="1461"/>
        <v/>
      </c>
      <c r="BW458" s="119"/>
      <c r="BX458" s="120"/>
      <c r="BY458" s="121"/>
      <c r="BZ458" s="118" t="str">
        <f t="shared" si="1462"/>
        <v/>
      </c>
      <c r="CA458" s="118"/>
      <c r="CB458" s="118" t="str">
        <f t="shared" si="1463"/>
        <v/>
      </c>
      <c r="CC458" s="118"/>
      <c r="CD458" s="118" t="str">
        <f t="shared" si="1464"/>
        <v/>
      </c>
      <c r="CE458" s="119"/>
      <c r="CF458" s="113"/>
      <c r="CG458" s="113"/>
      <c r="CH458" s="118" t="str">
        <f t="shared" si="1465"/>
        <v/>
      </c>
      <c r="CI458" s="118"/>
      <c r="CJ458" s="118" t="str">
        <f t="shared" si="1466"/>
        <v/>
      </c>
      <c r="CK458" s="118"/>
      <c r="CL458" s="118" t="str">
        <f t="shared" si="1467"/>
        <v/>
      </c>
      <c r="CM458" s="119"/>
      <c r="CN458" s="113"/>
      <c r="CO458" s="113"/>
      <c r="CP458" s="113"/>
      <c r="CQ458" s="157"/>
      <c r="CR458" s="157"/>
      <c r="CS458" s="157"/>
      <c r="CT458" s="157"/>
      <c r="CU458" s="157"/>
      <c r="CV458" s="157"/>
      <c r="CW458" s="157"/>
      <c r="CX458" s="157"/>
      <c r="CY458" s="157"/>
      <c r="CZ458" s="157"/>
      <c r="DA458" s="157"/>
      <c r="DB458" s="157"/>
      <c r="DC458" s="157"/>
      <c r="DD458" s="157"/>
      <c r="DE458" s="157"/>
      <c r="DF458" s="157"/>
      <c r="DG458" s="157"/>
      <c r="DH458" s="157"/>
      <c r="DI458" s="157"/>
      <c r="DJ458" s="157"/>
      <c r="DK458" s="157"/>
      <c r="DL458" s="157"/>
      <c r="DM458" s="157"/>
      <c r="DN458" s="157"/>
      <c r="DO458" s="157"/>
      <c r="DP458" s="157"/>
      <c r="DQ458" s="157" t="s">
        <v>79</v>
      </c>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57"/>
      <c r="EY458" s="93" t="s">
        <v>492</v>
      </c>
      <c r="EZ458" s="157"/>
      <c r="FA458" s="157"/>
      <c r="FB458" s="157"/>
      <c r="FC458" s="157"/>
      <c r="FD458" s="157"/>
      <c r="FE458" s="157"/>
      <c r="FF458" s="157"/>
      <c r="FG458" s="157"/>
      <c r="FH458" s="157"/>
      <c r="FI458" s="157"/>
      <c r="FJ458" s="157"/>
      <c r="FK458" s="157"/>
      <c r="FL458" s="157"/>
      <c r="FM458" s="157"/>
      <c r="FN458" s="157"/>
      <c r="FO458" s="157"/>
      <c r="FP458" s="157"/>
      <c r="FQ458" s="157"/>
      <c r="FR458" s="157"/>
      <c r="FS458" s="157"/>
      <c r="FT458" s="157"/>
      <c r="FU458" s="157"/>
      <c r="FV458" s="157"/>
      <c r="FW458" s="157"/>
      <c r="FX458" s="157"/>
      <c r="FY458" s="157"/>
      <c r="FZ458" s="157"/>
      <c r="GA458" s="157"/>
      <c r="GB458" s="157"/>
      <c r="GC458" s="157"/>
      <c r="GD458" s="157"/>
      <c r="GE458" s="157"/>
      <c r="GF458" s="157"/>
      <c r="GG458" s="157"/>
      <c r="GH458" s="157"/>
      <c r="GI458" s="157"/>
      <c r="GJ458" s="157"/>
      <c r="GK458" s="157"/>
      <c r="GL458" s="157"/>
      <c r="GM458" s="157"/>
      <c r="GN458" s="157"/>
      <c r="GO458" s="157"/>
      <c r="GP458" s="157"/>
      <c r="GQ458" s="157"/>
      <c r="GR458" s="157"/>
      <c r="GS458" s="157"/>
      <c r="GT458" s="157"/>
      <c r="GU458" s="157"/>
      <c r="GV458" s="157"/>
      <c r="GW458" s="157"/>
      <c r="GX458" s="157"/>
      <c r="GY458" s="157"/>
      <c r="GZ458" s="157"/>
      <c r="HA458" s="157"/>
      <c r="HB458" s="157"/>
      <c r="HC458" s="157"/>
      <c r="HD458" s="157"/>
      <c r="HE458" s="157"/>
      <c r="HF458" s="157"/>
      <c r="HG458" s="157"/>
      <c r="HH458" s="157"/>
      <c r="HI458" s="157"/>
      <c r="HJ458" s="157"/>
      <c r="HK458" s="157"/>
      <c r="HL458" s="157"/>
      <c r="HM458" s="157"/>
      <c r="HN458" s="157"/>
      <c r="HO458" s="157"/>
      <c r="HP458" s="157"/>
      <c r="HQ458" s="157"/>
      <c r="HR458" s="157"/>
      <c r="HS458" s="157"/>
      <c r="HT458" s="157"/>
      <c r="HU458" s="157"/>
      <c r="HV458" s="157"/>
      <c r="HW458" s="157"/>
      <c r="HX458" s="157"/>
      <c r="HY458" s="157"/>
      <c r="HZ458" s="157"/>
      <c r="IA458" s="157"/>
      <c r="IB458" s="157"/>
      <c r="IC458" s="157"/>
      <c r="ID458" s="157"/>
      <c r="IE458" s="157"/>
      <c r="IF458" s="157"/>
      <c r="IG458" s="157"/>
      <c r="IH458" s="157"/>
      <c r="II458" s="157"/>
      <c r="IJ458" s="157"/>
      <c r="IK458" s="157"/>
      <c r="IL458" s="157"/>
      <c r="IM458" s="157"/>
      <c r="IN458" s="157"/>
      <c r="IO458" s="157"/>
      <c r="IP458" s="157"/>
      <c r="IQ458" s="157"/>
      <c r="IR458" s="157"/>
      <c r="IS458" s="157"/>
      <c r="IT458" s="157"/>
      <c r="IU458" s="157"/>
    </row>
    <row r="459" spans="1:255" s="145" customFormat="1" ht="70.5" customHeight="1" x14ac:dyDescent="0.25">
      <c r="A459" s="312"/>
      <c r="B459" s="632" t="s">
        <v>84</v>
      </c>
      <c r="C459" s="352" t="str">
        <f t="shared" si="1437"/>
        <v>17 – LES DISPOSITIONS DE MANAGEMENT (si plus de 5 employés)</v>
      </c>
      <c r="D459" s="320" t="s">
        <v>752</v>
      </c>
      <c r="E459" s="313" t="s">
        <v>78</v>
      </c>
      <c r="F459" s="313">
        <f>VLOOKUP(H459,Feuil1!A$1:B$5,2,0)</f>
        <v>0.2</v>
      </c>
      <c r="G459" s="322">
        <f>IF(H459="Information et Communication",1,IF(H459="Savoir-faire Savoir-être",2,IF(H459="Confort et hygiène",3,IF(H459="Qualité de la prestation",5,IF(H459="Développement Durable",4)))))</f>
        <v>5</v>
      </c>
      <c r="H459" s="318" t="s">
        <v>157</v>
      </c>
      <c r="I459" s="333">
        <v>99</v>
      </c>
      <c r="J459" s="663">
        <f>IF(I459&lt;&gt;"",MAX(J$1:J458)+1,"")</f>
        <v>394</v>
      </c>
      <c r="K459" s="183" t="s">
        <v>444</v>
      </c>
      <c r="L459" s="182">
        <v>1</v>
      </c>
      <c r="M459" s="213" t="str">
        <f>IF('RESULTAT GLOBAL'!I$41="NON","Non Mesuré","OUI")</f>
        <v>OUI</v>
      </c>
      <c r="N459" s="445" t="str">
        <f>IF('RESULTAT GLOBAL'!I$41="NON","Site de moins de 6 employés","")</f>
        <v/>
      </c>
      <c r="O459" s="199" t="str">
        <f>IF(ISERROR(SEARCH("Pas de NM possible",P459)),"","oui")</f>
        <v/>
      </c>
      <c r="P459" s="183" t="s">
        <v>532</v>
      </c>
      <c r="Q459" s="447" t="s">
        <v>763</v>
      </c>
      <c r="R459" s="115"/>
      <c r="T459" s="116">
        <f t="shared" si="1439"/>
        <v>1</v>
      </c>
      <c r="U459" s="116">
        <f t="shared" si="1440"/>
        <v>1</v>
      </c>
      <c r="V459" s="116">
        <f t="shared" si="1441"/>
        <v>1</v>
      </c>
      <c r="W459" s="116"/>
      <c r="X459" s="116">
        <f t="shared" si="1442"/>
        <v>0</v>
      </c>
      <c r="Y459" s="116"/>
      <c r="Z459" s="116">
        <f t="shared" si="1443"/>
        <v>1</v>
      </c>
      <c r="AA459" s="116"/>
      <c r="AB459" s="117"/>
      <c r="AC459" s="117"/>
      <c r="AD459" s="118" t="str">
        <f t="shared" si="1444"/>
        <v/>
      </c>
      <c r="AE459" s="118"/>
      <c r="AF459" s="118" t="str">
        <f t="shared" si="1445"/>
        <v/>
      </c>
      <c r="AG459" s="118"/>
      <c r="AH459" s="118" t="str">
        <f t="shared" si="1446"/>
        <v/>
      </c>
      <c r="AI459" s="119"/>
      <c r="AJ459" s="120"/>
      <c r="AK459" s="118"/>
      <c r="AL459" s="118" t="str">
        <f t="shared" si="1447"/>
        <v/>
      </c>
      <c r="AM459" s="118"/>
      <c r="AN459" s="118" t="str">
        <f t="shared" si="1448"/>
        <v/>
      </c>
      <c r="AO459" s="118"/>
      <c r="AP459" s="118" t="str">
        <f t="shared" si="1449"/>
        <v/>
      </c>
      <c r="AQ459" s="119"/>
      <c r="AR459" s="120"/>
      <c r="AS459" s="118"/>
      <c r="AT459" s="118" t="str">
        <f t="shared" si="1450"/>
        <v/>
      </c>
      <c r="AU459" s="118"/>
      <c r="AV459" s="118" t="str">
        <f t="shared" si="1451"/>
        <v/>
      </c>
      <c r="AW459" s="118"/>
      <c r="AX459" s="118" t="str">
        <f t="shared" si="1452"/>
        <v/>
      </c>
      <c r="AY459" s="119"/>
      <c r="AZ459" s="120"/>
      <c r="BA459" s="118"/>
      <c r="BB459" s="118" t="str">
        <f t="shared" si="1453"/>
        <v/>
      </c>
      <c r="BC459" s="118"/>
      <c r="BD459" s="118" t="str">
        <f t="shared" si="1454"/>
        <v/>
      </c>
      <c r="BE459" s="118"/>
      <c r="BF459" s="118" t="str">
        <f t="shared" si="1455"/>
        <v/>
      </c>
      <c r="BG459" s="119"/>
      <c r="BH459" s="120"/>
      <c r="BI459" s="116"/>
      <c r="BJ459" s="118">
        <f t="shared" si="1456"/>
        <v>1</v>
      </c>
      <c r="BK459" s="118"/>
      <c r="BL459" s="118">
        <f t="shared" si="1457"/>
        <v>0</v>
      </c>
      <c r="BM459" s="118"/>
      <c r="BN459" s="118">
        <f t="shared" si="1458"/>
        <v>1</v>
      </c>
      <c r="BO459" s="119"/>
      <c r="BP459" s="120"/>
      <c r="BQ459" s="116"/>
      <c r="BR459" s="118" t="str">
        <f t="shared" si="1459"/>
        <v/>
      </c>
      <c r="BS459" s="118"/>
      <c r="BT459" s="118" t="str">
        <f t="shared" si="1460"/>
        <v/>
      </c>
      <c r="BU459" s="118"/>
      <c r="BV459" s="118" t="str">
        <f t="shared" si="1461"/>
        <v/>
      </c>
      <c r="BW459" s="119"/>
      <c r="BX459" s="120"/>
      <c r="BY459" s="121"/>
      <c r="BZ459" s="118" t="str">
        <f t="shared" si="1462"/>
        <v/>
      </c>
      <c r="CA459" s="118"/>
      <c r="CB459" s="118" t="str">
        <f t="shared" si="1463"/>
        <v/>
      </c>
      <c r="CC459" s="118"/>
      <c r="CD459" s="118" t="str">
        <f t="shared" si="1464"/>
        <v/>
      </c>
      <c r="CE459" s="119"/>
      <c r="CF459" s="113"/>
      <c r="CG459" s="113"/>
      <c r="CH459" s="118" t="str">
        <f t="shared" si="1465"/>
        <v/>
      </c>
      <c r="CI459" s="118"/>
      <c r="CJ459" s="118" t="str">
        <f t="shared" si="1466"/>
        <v/>
      </c>
      <c r="CK459" s="118"/>
      <c r="CL459" s="118" t="str">
        <f t="shared" si="1467"/>
        <v/>
      </c>
      <c r="CM459" s="119"/>
      <c r="CN459" s="113"/>
      <c r="CO459" s="113"/>
      <c r="CP459" s="113"/>
      <c r="DQ459" s="134">
        <f>IF(I459&lt;&gt;"",MAX(J$1:J432)+1,"")</f>
        <v>371</v>
      </c>
    </row>
    <row r="460" spans="1:255" ht="42" customHeight="1" x14ac:dyDescent="0.25">
      <c r="B460" s="632" t="s">
        <v>84</v>
      </c>
      <c r="C460" s="352" t="str">
        <f t="shared" si="1437"/>
        <v>17 – LES DISPOSITIONS DE MANAGEMENT (si plus de 5 employés)</v>
      </c>
      <c r="D460" s="320" t="s">
        <v>752</v>
      </c>
      <c r="E460" s="313" t="s">
        <v>78</v>
      </c>
      <c r="F460" s="313">
        <f>VLOOKUP(H460,Feuil1!A$1:B$5,2,0)</f>
        <v>0.2</v>
      </c>
      <c r="G460" s="322">
        <f t="shared" ref="G460" si="1469">IF(H460="Information et Communication",1,IF(H460="Savoir-faire Savoir-être",2,IF(H460="Confort et hygiène",3,IF(H460="Qualité de la prestation",5,IF(H460="Développement Durable",4)))))</f>
        <v>5</v>
      </c>
      <c r="H460" s="318" t="s">
        <v>157</v>
      </c>
      <c r="I460" s="333">
        <v>200</v>
      </c>
      <c r="J460" s="663">
        <f>IF(I460&lt;&gt;"",MAX(J$1:J459)+1,"")</f>
        <v>395</v>
      </c>
      <c r="K460" s="183" t="s">
        <v>726</v>
      </c>
      <c r="L460" s="194">
        <v>1</v>
      </c>
      <c r="M460" s="213" t="str">
        <f>IF('RESULTAT GLOBAL'!I$41="NON","Non Mesuré","OUI")</f>
        <v>OUI</v>
      </c>
      <c r="N460" s="445" t="str">
        <f>IF('RESULTAT GLOBAL'!I$41="NON","Site de moins de 6 employés","")</f>
        <v/>
      </c>
      <c r="O460" s="199"/>
      <c r="P460" s="183" t="s">
        <v>532</v>
      </c>
      <c r="Q460" s="447" t="s">
        <v>76</v>
      </c>
      <c r="R460" s="167"/>
      <c r="S460" s="167"/>
      <c r="T460" s="116">
        <f t="shared" si="1439"/>
        <v>1</v>
      </c>
      <c r="U460" s="116">
        <f t="shared" si="1440"/>
        <v>1</v>
      </c>
      <c r="V460" s="116">
        <f t="shared" si="1441"/>
        <v>1</v>
      </c>
      <c r="W460" s="116"/>
      <c r="X460" s="116">
        <f t="shared" si="1442"/>
        <v>0</v>
      </c>
      <c r="Y460" s="116"/>
      <c r="Z460" s="116">
        <f t="shared" si="1443"/>
        <v>1</v>
      </c>
      <c r="AA460" s="116"/>
      <c r="AB460" s="117"/>
      <c r="AC460" s="117"/>
      <c r="AD460" s="118" t="str">
        <f t="shared" si="1444"/>
        <v/>
      </c>
      <c r="AE460" s="118"/>
      <c r="AF460" s="118" t="str">
        <f t="shared" si="1445"/>
        <v/>
      </c>
      <c r="AG460" s="118"/>
      <c r="AH460" s="118" t="str">
        <f t="shared" si="1446"/>
        <v/>
      </c>
      <c r="AI460" s="119"/>
      <c r="AJ460" s="120"/>
      <c r="AK460" s="118"/>
      <c r="AL460" s="118" t="str">
        <f t="shared" si="1447"/>
        <v/>
      </c>
      <c r="AM460" s="118"/>
      <c r="AN460" s="118" t="str">
        <f t="shared" si="1448"/>
        <v/>
      </c>
      <c r="AO460" s="118"/>
      <c r="AP460" s="118" t="str">
        <f t="shared" si="1449"/>
        <v/>
      </c>
      <c r="AQ460" s="119"/>
      <c r="AR460" s="120"/>
      <c r="AS460" s="118"/>
      <c r="AT460" s="118" t="str">
        <f t="shared" si="1450"/>
        <v/>
      </c>
      <c r="AU460" s="118"/>
      <c r="AV460" s="118" t="str">
        <f t="shared" si="1451"/>
        <v/>
      </c>
      <c r="AW460" s="118"/>
      <c r="AX460" s="118" t="str">
        <f t="shared" si="1452"/>
        <v/>
      </c>
      <c r="AY460" s="119"/>
      <c r="AZ460" s="120"/>
      <c r="BA460" s="118"/>
      <c r="BB460" s="118" t="str">
        <f t="shared" si="1453"/>
        <v/>
      </c>
      <c r="BC460" s="118"/>
      <c r="BD460" s="118" t="str">
        <f t="shared" si="1454"/>
        <v/>
      </c>
      <c r="BE460" s="118"/>
      <c r="BF460" s="118" t="str">
        <f t="shared" si="1455"/>
        <v/>
      </c>
      <c r="BG460" s="119"/>
      <c r="BH460" s="120"/>
      <c r="BI460" s="116"/>
      <c r="BJ460" s="118">
        <f t="shared" si="1456"/>
        <v>1</v>
      </c>
      <c r="BK460" s="118"/>
      <c r="BL460" s="118">
        <f t="shared" si="1457"/>
        <v>0</v>
      </c>
      <c r="BM460" s="118"/>
      <c r="BN460" s="118">
        <f t="shared" si="1458"/>
        <v>1</v>
      </c>
      <c r="BO460" s="119"/>
      <c r="BP460" s="120"/>
      <c r="BQ460" s="116"/>
      <c r="BR460" s="118" t="str">
        <f t="shared" si="1459"/>
        <v/>
      </c>
      <c r="BS460" s="118"/>
      <c r="BT460" s="118" t="str">
        <f t="shared" si="1460"/>
        <v/>
      </c>
      <c r="BU460" s="118"/>
      <c r="BV460" s="118" t="str">
        <f t="shared" si="1461"/>
        <v/>
      </c>
      <c r="BW460" s="119"/>
      <c r="BX460" s="120"/>
      <c r="BY460" s="121"/>
      <c r="BZ460" s="118" t="str">
        <f t="shared" si="1462"/>
        <v/>
      </c>
      <c r="CA460" s="118"/>
      <c r="CB460" s="118" t="str">
        <f t="shared" si="1463"/>
        <v/>
      </c>
      <c r="CC460" s="118"/>
      <c r="CD460" s="118" t="str">
        <f t="shared" si="1464"/>
        <v/>
      </c>
      <c r="CE460" s="119"/>
      <c r="CF460" s="113"/>
      <c r="CG460" s="113"/>
      <c r="CH460" s="118" t="str">
        <f t="shared" si="1465"/>
        <v/>
      </c>
      <c r="CI460" s="118"/>
      <c r="CJ460" s="118" t="str">
        <f t="shared" si="1466"/>
        <v/>
      </c>
      <c r="CK460" s="118"/>
      <c r="CL460" s="118" t="str">
        <f t="shared" si="1467"/>
        <v/>
      </c>
      <c r="CM460" s="119"/>
      <c r="CN460" s="113"/>
      <c r="CO460" s="113"/>
      <c r="CP460" s="113"/>
      <c r="CQ460" s="145"/>
      <c r="CR460" s="145"/>
      <c r="CS460" s="145"/>
      <c r="CT460" s="145"/>
      <c r="CU460" s="157"/>
      <c r="CV460" s="157"/>
      <c r="CW460" s="157"/>
      <c r="CX460" s="157"/>
      <c r="CY460" s="157"/>
      <c r="CZ460" s="157"/>
      <c r="DA460" s="157"/>
      <c r="DB460" s="157"/>
      <c r="DC460" s="157"/>
      <c r="DD460" s="157"/>
      <c r="DE460" s="157"/>
      <c r="DF460" s="157"/>
      <c r="DG460" s="157"/>
      <c r="DH460" s="157"/>
      <c r="DI460" s="157"/>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c r="FL460" s="157"/>
      <c r="FM460" s="157"/>
      <c r="FN460" s="157"/>
      <c r="FO460" s="157"/>
      <c r="FP460" s="157"/>
      <c r="FQ460" s="157"/>
      <c r="FR460" s="157"/>
      <c r="FS460" s="157"/>
      <c r="FT460" s="157"/>
      <c r="FU460" s="157"/>
      <c r="FV460" s="157"/>
      <c r="FW460" s="157"/>
      <c r="FX460" s="157"/>
      <c r="FY460" s="157"/>
      <c r="FZ460" s="157"/>
      <c r="GA460" s="157"/>
      <c r="GB460" s="157"/>
      <c r="GC460" s="157"/>
      <c r="GD460" s="157"/>
      <c r="GE460" s="157"/>
      <c r="GF460" s="157"/>
      <c r="GG460" s="157"/>
      <c r="GH460" s="157"/>
      <c r="GI460" s="157"/>
      <c r="GJ460" s="157"/>
      <c r="GK460" s="157"/>
      <c r="GL460" s="157"/>
      <c r="GM460" s="157"/>
      <c r="GN460" s="157"/>
      <c r="GO460" s="157"/>
      <c r="GP460" s="157"/>
      <c r="GQ460" s="157"/>
      <c r="GR460" s="157"/>
      <c r="GS460" s="157"/>
      <c r="GT460" s="157"/>
      <c r="GU460" s="157"/>
      <c r="GV460" s="157"/>
      <c r="GW460" s="157"/>
      <c r="GX460" s="157"/>
      <c r="GY460" s="157"/>
      <c r="GZ460" s="157"/>
      <c r="HA460" s="157"/>
      <c r="HB460" s="157"/>
      <c r="HC460" s="157"/>
      <c r="HD460" s="157"/>
      <c r="HE460" s="157"/>
      <c r="HF460" s="157"/>
      <c r="HG460" s="157"/>
      <c r="HH460" s="157"/>
      <c r="HI460" s="157"/>
      <c r="HJ460" s="157"/>
      <c r="HK460" s="157"/>
      <c r="HL460" s="157"/>
      <c r="HM460" s="157"/>
      <c r="HN460" s="157"/>
      <c r="HO460" s="157"/>
      <c r="HP460" s="157"/>
      <c r="HQ460" s="157"/>
      <c r="HR460" s="157"/>
      <c r="HS460" s="157"/>
      <c r="HT460" s="157"/>
      <c r="HU460" s="157"/>
      <c r="HV460" s="157"/>
      <c r="HW460" s="157"/>
      <c r="HX460" s="157"/>
      <c r="HY460" s="157"/>
      <c r="HZ460" s="157"/>
      <c r="IA460" s="157"/>
      <c r="IB460" s="157"/>
      <c r="IC460" s="157"/>
      <c r="ID460" s="157"/>
      <c r="IE460" s="157"/>
      <c r="IF460" s="157"/>
      <c r="IG460" s="157"/>
      <c r="IH460" s="157"/>
      <c r="II460" s="157"/>
      <c r="IJ460" s="157"/>
      <c r="IK460" s="157"/>
      <c r="IL460" s="157"/>
      <c r="IM460" s="157"/>
      <c r="IN460" s="157"/>
      <c r="IO460" s="157"/>
      <c r="IP460" s="157"/>
      <c r="IQ460" s="157"/>
      <c r="IR460" s="157"/>
      <c r="IS460" s="157"/>
      <c r="IT460" s="157"/>
      <c r="IU460" s="157"/>
    </row>
    <row r="461" spans="1:255" ht="41.25" customHeight="1" x14ac:dyDescent="0.25">
      <c r="B461" s="632" t="s">
        <v>84</v>
      </c>
      <c r="C461" s="352" t="str">
        <f t="shared" si="1437"/>
        <v>17 – LES DISPOSITIONS DE MANAGEMENT (si plus de 5 employés)</v>
      </c>
      <c r="D461" s="320" t="s">
        <v>752</v>
      </c>
      <c r="E461" s="313" t="s">
        <v>78</v>
      </c>
      <c r="F461" s="313">
        <f>VLOOKUP(H461,Feuil1!A$1:B$5,2,0)</f>
        <v>0.2</v>
      </c>
      <c r="G461" s="322">
        <f t="shared" ref="G461" si="1470">IF(H461="Information et Communication",1,IF(H461="Savoir-faire Savoir-être",2,IF(H461="Confort et hygiène",3,IF(H461="Qualité de la prestation",5,IF(H461="Développement Durable",4)))))</f>
        <v>5</v>
      </c>
      <c r="H461" s="318" t="s">
        <v>157</v>
      </c>
      <c r="I461" s="333">
        <v>200</v>
      </c>
      <c r="J461" s="663">
        <f>IF(I461&lt;&gt;"",MAX(J$1:J460)+1,"")</f>
        <v>396</v>
      </c>
      <c r="K461" s="183" t="s">
        <v>649</v>
      </c>
      <c r="L461" s="194">
        <v>1</v>
      </c>
      <c r="M461" s="213" t="str">
        <f>IF('RESULTAT GLOBAL'!I$41="NON","Non Mesuré","OUI")</f>
        <v>OUI</v>
      </c>
      <c r="N461" s="445" t="str">
        <f>IF('RESULTAT GLOBAL'!I$41="NON","Site de moins de 6 employés","")</f>
        <v/>
      </c>
      <c r="O461" s="199"/>
      <c r="P461" s="183" t="s">
        <v>670</v>
      </c>
      <c r="Q461" s="447" t="s">
        <v>76</v>
      </c>
      <c r="R461" s="167"/>
      <c r="S461" s="167"/>
      <c r="T461" s="116">
        <f t="shared" si="1439"/>
        <v>1</v>
      </c>
      <c r="U461" s="116">
        <f t="shared" si="1440"/>
        <v>1</v>
      </c>
      <c r="V461" s="116">
        <f t="shared" si="1441"/>
        <v>1</v>
      </c>
      <c r="W461" s="116"/>
      <c r="X461" s="116">
        <f t="shared" si="1442"/>
        <v>0</v>
      </c>
      <c r="Y461" s="116"/>
      <c r="Z461" s="116">
        <f t="shared" si="1443"/>
        <v>1</v>
      </c>
      <c r="AA461" s="116"/>
      <c r="AB461" s="117"/>
      <c r="AC461" s="117"/>
      <c r="AD461" s="118" t="str">
        <f t="shared" si="1444"/>
        <v/>
      </c>
      <c r="AE461" s="118"/>
      <c r="AF461" s="118" t="str">
        <f t="shared" si="1445"/>
        <v/>
      </c>
      <c r="AG461" s="118"/>
      <c r="AH461" s="118" t="str">
        <f t="shared" si="1446"/>
        <v/>
      </c>
      <c r="AI461" s="119"/>
      <c r="AJ461" s="120"/>
      <c r="AK461" s="118"/>
      <c r="AL461" s="118" t="str">
        <f t="shared" si="1447"/>
        <v/>
      </c>
      <c r="AM461" s="118"/>
      <c r="AN461" s="118" t="str">
        <f t="shared" si="1448"/>
        <v/>
      </c>
      <c r="AO461" s="118"/>
      <c r="AP461" s="118" t="str">
        <f t="shared" si="1449"/>
        <v/>
      </c>
      <c r="AQ461" s="119"/>
      <c r="AR461" s="120"/>
      <c r="AS461" s="118"/>
      <c r="AT461" s="118" t="str">
        <f t="shared" si="1450"/>
        <v/>
      </c>
      <c r="AU461" s="118"/>
      <c r="AV461" s="118" t="str">
        <f t="shared" si="1451"/>
        <v/>
      </c>
      <c r="AW461" s="118"/>
      <c r="AX461" s="118" t="str">
        <f t="shared" si="1452"/>
        <v/>
      </c>
      <c r="AY461" s="119"/>
      <c r="AZ461" s="120"/>
      <c r="BA461" s="118"/>
      <c r="BB461" s="118" t="str">
        <f t="shared" si="1453"/>
        <v/>
      </c>
      <c r="BC461" s="118"/>
      <c r="BD461" s="118" t="str">
        <f t="shared" si="1454"/>
        <v/>
      </c>
      <c r="BE461" s="118"/>
      <c r="BF461" s="118" t="str">
        <f t="shared" si="1455"/>
        <v/>
      </c>
      <c r="BG461" s="119"/>
      <c r="BH461" s="120"/>
      <c r="BI461" s="116"/>
      <c r="BJ461" s="118">
        <f t="shared" si="1456"/>
        <v>1</v>
      </c>
      <c r="BK461" s="118"/>
      <c r="BL461" s="118">
        <f t="shared" si="1457"/>
        <v>0</v>
      </c>
      <c r="BM461" s="118"/>
      <c r="BN461" s="118">
        <f t="shared" si="1458"/>
        <v>1</v>
      </c>
      <c r="BO461" s="119"/>
      <c r="BP461" s="120"/>
      <c r="BQ461" s="116"/>
      <c r="BR461" s="118" t="str">
        <f t="shared" si="1459"/>
        <v/>
      </c>
      <c r="BS461" s="118"/>
      <c r="BT461" s="118" t="str">
        <f t="shared" si="1460"/>
        <v/>
      </c>
      <c r="BU461" s="118"/>
      <c r="BV461" s="118" t="str">
        <f t="shared" si="1461"/>
        <v/>
      </c>
      <c r="BW461" s="119"/>
      <c r="BX461" s="120"/>
      <c r="BY461" s="121"/>
      <c r="BZ461" s="118" t="str">
        <f t="shared" si="1462"/>
        <v/>
      </c>
      <c r="CA461" s="118"/>
      <c r="CB461" s="118" t="str">
        <f t="shared" si="1463"/>
        <v/>
      </c>
      <c r="CC461" s="118"/>
      <c r="CD461" s="118" t="str">
        <f t="shared" si="1464"/>
        <v/>
      </c>
      <c r="CE461" s="119"/>
      <c r="CF461" s="113"/>
      <c r="CG461" s="113"/>
      <c r="CH461" s="118" t="str">
        <f t="shared" si="1465"/>
        <v/>
      </c>
      <c r="CI461" s="118"/>
      <c r="CJ461" s="118" t="str">
        <f t="shared" si="1466"/>
        <v/>
      </c>
      <c r="CK461" s="118"/>
      <c r="CL461" s="118" t="str">
        <f t="shared" si="1467"/>
        <v/>
      </c>
      <c r="CM461" s="119"/>
      <c r="CN461" s="113"/>
      <c r="CO461" s="113"/>
      <c r="CP461" s="113"/>
      <c r="CQ461" s="145"/>
      <c r="CR461" s="145"/>
      <c r="CS461" s="145"/>
      <c r="CT461" s="145"/>
      <c r="CU461" s="157"/>
      <c r="CV461" s="157"/>
      <c r="CW461" s="157"/>
      <c r="CX461" s="157"/>
      <c r="CY461" s="157"/>
      <c r="CZ461" s="157"/>
      <c r="DA461" s="157"/>
      <c r="DB461" s="157"/>
      <c r="DC461" s="157"/>
      <c r="DD461" s="157"/>
      <c r="DE461" s="157"/>
      <c r="DF461" s="157"/>
      <c r="DG461" s="157"/>
      <c r="DH461" s="157"/>
      <c r="DI461" s="157"/>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57"/>
      <c r="EY461" s="157"/>
      <c r="EZ461" s="157"/>
      <c r="FA461" s="157"/>
      <c r="FB461" s="157"/>
      <c r="FC461" s="157"/>
      <c r="FD461" s="157"/>
      <c r="FE461" s="157"/>
      <c r="FF461" s="157"/>
      <c r="FG461" s="157"/>
      <c r="FH461" s="157"/>
      <c r="FI461" s="157"/>
      <c r="FJ461" s="157"/>
      <c r="FK461" s="157"/>
      <c r="FL461" s="157"/>
      <c r="FM461" s="157"/>
      <c r="FN461" s="157"/>
      <c r="FO461" s="157"/>
      <c r="FP461" s="157"/>
      <c r="FQ461" s="157"/>
      <c r="FR461" s="157"/>
      <c r="FS461" s="157"/>
      <c r="FT461" s="157"/>
      <c r="FU461" s="157"/>
      <c r="FV461" s="157"/>
      <c r="FW461" s="157"/>
      <c r="FX461" s="157"/>
      <c r="FY461" s="157"/>
      <c r="FZ461" s="157"/>
      <c r="GA461" s="157"/>
      <c r="GB461" s="157"/>
      <c r="GC461" s="157"/>
      <c r="GD461" s="157"/>
      <c r="GE461" s="157"/>
      <c r="GF461" s="157"/>
      <c r="GG461" s="157"/>
      <c r="GH461" s="157"/>
      <c r="GI461" s="157"/>
      <c r="GJ461" s="157"/>
      <c r="GK461" s="157"/>
      <c r="GL461" s="157"/>
      <c r="GM461" s="157"/>
      <c r="GN461" s="157"/>
      <c r="GO461" s="157"/>
      <c r="GP461" s="157"/>
      <c r="GQ461" s="157"/>
      <c r="GR461" s="157"/>
      <c r="GS461" s="157"/>
      <c r="GT461" s="157"/>
      <c r="GU461" s="157"/>
      <c r="GV461" s="157"/>
      <c r="GW461" s="157"/>
      <c r="GX461" s="157"/>
      <c r="GY461" s="157"/>
      <c r="GZ461" s="157"/>
      <c r="HA461" s="157"/>
      <c r="HB461" s="157"/>
      <c r="HC461" s="157"/>
      <c r="HD461" s="157"/>
      <c r="HE461" s="157"/>
      <c r="HF461" s="157"/>
      <c r="HG461" s="157"/>
      <c r="HH461" s="157"/>
      <c r="HI461" s="157"/>
      <c r="HJ461" s="157"/>
      <c r="HK461" s="157"/>
      <c r="HL461" s="157"/>
      <c r="HM461" s="157"/>
      <c r="HN461" s="157"/>
      <c r="HO461" s="157"/>
      <c r="HP461" s="157"/>
      <c r="HQ461" s="157"/>
      <c r="HR461" s="157"/>
      <c r="HS461" s="157"/>
      <c r="HT461" s="157"/>
      <c r="HU461" s="157"/>
      <c r="HV461" s="157"/>
      <c r="HW461" s="157"/>
      <c r="HX461" s="157"/>
      <c r="HY461" s="157"/>
      <c r="HZ461" s="157"/>
      <c r="IA461" s="157"/>
      <c r="IB461" s="157"/>
      <c r="IC461" s="157"/>
      <c r="ID461" s="157"/>
      <c r="IE461" s="157"/>
      <c r="IF461" s="157"/>
      <c r="IG461" s="157"/>
      <c r="IH461" s="157"/>
      <c r="II461" s="157"/>
      <c r="IJ461" s="157"/>
      <c r="IK461" s="157"/>
      <c r="IL461" s="157"/>
      <c r="IM461" s="157"/>
      <c r="IN461" s="157"/>
      <c r="IO461" s="157"/>
      <c r="IP461" s="157"/>
      <c r="IQ461" s="157"/>
      <c r="IR461" s="157"/>
      <c r="IS461" s="157"/>
      <c r="IT461" s="157"/>
      <c r="IU461" s="157"/>
    </row>
    <row r="462" spans="1:255" ht="90.75" customHeight="1" x14ac:dyDescent="0.25">
      <c r="B462" s="632" t="s">
        <v>84</v>
      </c>
      <c r="C462" s="352" t="str">
        <f t="shared" si="1437"/>
        <v>17 – LES DISPOSITIONS DE MANAGEMENT (si plus de 5 employés)</v>
      </c>
      <c r="D462" s="320" t="s">
        <v>752</v>
      </c>
      <c r="E462" s="313" t="s">
        <v>78</v>
      </c>
      <c r="F462" s="313">
        <f>VLOOKUP(H462,Feuil1!A$1:B$5,2,0)</f>
        <v>0.2</v>
      </c>
      <c r="G462" s="322">
        <f t="shared" si="1438"/>
        <v>5</v>
      </c>
      <c r="H462" s="280" t="s">
        <v>157</v>
      </c>
      <c r="I462" s="333">
        <v>200</v>
      </c>
      <c r="J462" s="663">
        <f>IF(I462&lt;&gt;"",MAX(J$1:J461)+1,"")</f>
        <v>397</v>
      </c>
      <c r="K462" s="183" t="s">
        <v>456</v>
      </c>
      <c r="L462" s="194">
        <v>1</v>
      </c>
      <c r="M462" s="213" t="str">
        <f>IF('RESULTAT GLOBAL'!I$41="NON","Non Mesuré","OUI")</f>
        <v>OUI</v>
      </c>
      <c r="N462" s="445" t="str">
        <f>IF('RESULTAT GLOBAL'!I$41="NON","Site de moins de 6 employés","")</f>
        <v/>
      </c>
      <c r="O462" s="199" t="str">
        <f t="shared" si="1436"/>
        <v/>
      </c>
      <c r="P462" s="183" t="s">
        <v>533</v>
      </c>
      <c r="Q462" s="447" t="s">
        <v>333</v>
      </c>
      <c r="R462" s="167"/>
      <c r="S462" s="167"/>
      <c r="T462" s="116">
        <f t="shared" si="1439"/>
        <v>1</v>
      </c>
      <c r="U462" s="116">
        <f t="shared" si="1440"/>
        <v>1</v>
      </c>
      <c r="V462" s="116">
        <f t="shared" si="1441"/>
        <v>1</v>
      </c>
      <c r="W462" s="116"/>
      <c r="X462" s="116">
        <f t="shared" si="1442"/>
        <v>0</v>
      </c>
      <c r="Y462" s="116"/>
      <c r="Z462" s="116">
        <f t="shared" si="1443"/>
        <v>1</v>
      </c>
      <c r="AA462" s="116"/>
      <c r="AB462" s="117"/>
      <c r="AC462" s="117"/>
      <c r="AD462" s="118" t="str">
        <f t="shared" si="1444"/>
        <v/>
      </c>
      <c r="AE462" s="118"/>
      <c r="AF462" s="118" t="str">
        <f t="shared" si="1445"/>
        <v/>
      </c>
      <c r="AG462" s="118"/>
      <c r="AH462" s="118" t="str">
        <f t="shared" si="1446"/>
        <v/>
      </c>
      <c r="AI462" s="119"/>
      <c r="AJ462" s="120"/>
      <c r="AK462" s="118"/>
      <c r="AL462" s="118" t="str">
        <f t="shared" si="1447"/>
        <v/>
      </c>
      <c r="AM462" s="118"/>
      <c r="AN462" s="118" t="str">
        <f t="shared" si="1448"/>
        <v/>
      </c>
      <c r="AO462" s="118"/>
      <c r="AP462" s="118" t="str">
        <f t="shared" si="1449"/>
        <v/>
      </c>
      <c r="AQ462" s="119"/>
      <c r="AR462" s="120"/>
      <c r="AS462" s="118"/>
      <c r="AT462" s="118" t="str">
        <f t="shared" si="1450"/>
        <v/>
      </c>
      <c r="AU462" s="118"/>
      <c r="AV462" s="118" t="str">
        <f t="shared" si="1451"/>
        <v/>
      </c>
      <c r="AW462" s="118"/>
      <c r="AX462" s="118" t="str">
        <f t="shared" si="1452"/>
        <v/>
      </c>
      <c r="AY462" s="119"/>
      <c r="AZ462" s="120"/>
      <c r="BA462" s="118"/>
      <c r="BB462" s="118" t="str">
        <f t="shared" si="1453"/>
        <v/>
      </c>
      <c r="BC462" s="118"/>
      <c r="BD462" s="118" t="str">
        <f t="shared" si="1454"/>
        <v/>
      </c>
      <c r="BE462" s="118"/>
      <c r="BF462" s="118" t="str">
        <f t="shared" si="1455"/>
        <v/>
      </c>
      <c r="BG462" s="119"/>
      <c r="BH462" s="120"/>
      <c r="BI462" s="116"/>
      <c r="BJ462" s="118">
        <f t="shared" si="1456"/>
        <v>1</v>
      </c>
      <c r="BK462" s="118"/>
      <c r="BL462" s="118">
        <f t="shared" si="1457"/>
        <v>0</v>
      </c>
      <c r="BM462" s="118"/>
      <c r="BN462" s="118">
        <f t="shared" si="1458"/>
        <v>1</v>
      </c>
      <c r="BO462" s="119"/>
      <c r="BP462" s="120"/>
      <c r="BQ462" s="116"/>
      <c r="BR462" s="118" t="str">
        <f t="shared" si="1459"/>
        <v/>
      </c>
      <c r="BS462" s="118"/>
      <c r="BT462" s="118" t="str">
        <f t="shared" si="1460"/>
        <v/>
      </c>
      <c r="BU462" s="118"/>
      <c r="BV462" s="118" t="str">
        <f t="shared" si="1461"/>
        <v/>
      </c>
      <c r="BW462" s="119"/>
      <c r="BX462" s="120"/>
      <c r="BY462" s="121"/>
      <c r="BZ462" s="118" t="str">
        <f t="shared" si="1462"/>
        <v/>
      </c>
      <c r="CA462" s="118"/>
      <c r="CB462" s="118" t="str">
        <f t="shared" si="1463"/>
        <v/>
      </c>
      <c r="CC462" s="118"/>
      <c r="CD462" s="118" t="str">
        <f t="shared" si="1464"/>
        <v/>
      </c>
      <c r="CE462" s="119"/>
      <c r="CF462" s="113"/>
      <c r="CG462" s="113"/>
      <c r="CH462" s="118" t="str">
        <f t="shared" si="1465"/>
        <v/>
      </c>
      <c r="CI462" s="118"/>
      <c r="CJ462" s="118" t="str">
        <f t="shared" si="1466"/>
        <v/>
      </c>
      <c r="CK462" s="118"/>
      <c r="CL462" s="118" t="str">
        <f t="shared" si="1467"/>
        <v/>
      </c>
      <c r="CM462" s="119"/>
      <c r="CN462" s="113"/>
      <c r="CO462" s="113"/>
      <c r="CP462" s="113"/>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t="s">
        <v>79</v>
      </c>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157"/>
      <c r="FH462" s="157"/>
      <c r="FI462" s="157"/>
      <c r="FJ462" s="157"/>
      <c r="FK462" s="157"/>
      <c r="FL462" s="157"/>
      <c r="FM462" s="157"/>
      <c r="FN462" s="157"/>
      <c r="FO462" s="157"/>
      <c r="FP462" s="157"/>
      <c r="FQ462" s="157"/>
      <c r="FR462" s="157"/>
      <c r="FS462" s="157"/>
      <c r="FT462" s="157"/>
      <c r="FU462" s="157"/>
      <c r="FV462" s="157"/>
      <c r="FW462" s="157"/>
      <c r="FX462" s="157"/>
      <c r="FY462" s="157"/>
      <c r="FZ462" s="157"/>
      <c r="GA462" s="157"/>
      <c r="GB462" s="157"/>
      <c r="GC462" s="157"/>
      <c r="GD462" s="157"/>
      <c r="GE462" s="157"/>
      <c r="GF462" s="157"/>
      <c r="GG462" s="157"/>
      <c r="GH462" s="157"/>
      <c r="GI462" s="157"/>
      <c r="GJ462" s="157"/>
      <c r="GK462" s="157"/>
      <c r="GL462" s="157"/>
      <c r="GM462" s="157"/>
      <c r="GN462" s="157"/>
      <c r="GO462" s="157"/>
      <c r="GP462" s="157"/>
      <c r="GQ462" s="157"/>
      <c r="GR462" s="157"/>
      <c r="GS462" s="157"/>
      <c r="GT462" s="157"/>
      <c r="GU462" s="157"/>
      <c r="GV462" s="157"/>
      <c r="GW462" s="157"/>
      <c r="GX462" s="157"/>
      <c r="GY462" s="157"/>
      <c r="GZ462" s="157"/>
      <c r="HA462" s="157"/>
      <c r="HB462" s="157"/>
      <c r="HC462" s="157"/>
      <c r="HD462" s="157"/>
      <c r="HE462" s="157"/>
      <c r="HF462" s="157"/>
      <c r="HG462" s="157"/>
      <c r="HH462" s="157"/>
      <c r="HI462" s="157"/>
      <c r="HJ462" s="157"/>
      <c r="HK462" s="157"/>
      <c r="HL462" s="157"/>
      <c r="HM462" s="157"/>
      <c r="HN462" s="157"/>
      <c r="HO462" s="157"/>
      <c r="HP462" s="157"/>
      <c r="HQ462" s="157"/>
      <c r="HR462" s="157"/>
      <c r="HS462" s="157"/>
      <c r="HT462" s="157"/>
      <c r="HU462" s="157"/>
      <c r="HV462" s="157"/>
      <c r="HW462" s="157"/>
      <c r="HX462" s="157"/>
      <c r="HY462" s="157"/>
      <c r="HZ462" s="157"/>
      <c r="IA462" s="157"/>
      <c r="IB462" s="157"/>
      <c r="IC462" s="157"/>
      <c r="ID462" s="157"/>
      <c r="IE462" s="157"/>
      <c r="IF462" s="157"/>
      <c r="IG462" s="157"/>
      <c r="IH462" s="157"/>
      <c r="II462" s="157"/>
      <c r="IJ462" s="157"/>
      <c r="IK462" s="157"/>
      <c r="IL462" s="157"/>
      <c r="IM462" s="157"/>
      <c r="IN462" s="157"/>
      <c r="IO462" s="157"/>
      <c r="IP462" s="157"/>
      <c r="IQ462" s="157"/>
      <c r="IR462" s="157"/>
      <c r="IS462" s="157"/>
      <c r="IT462" s="157"/>
      <c r="IU462" s="157"/>
    </row>
    <row r="463" spans="1:255" s="243" customFormat="1" ht="48" customHeight="1" x14ac:dyDescent="0.25">
      <c r="A463" s="352"/>
      <c r="B463" s="632" t="s">
        <v>72</v>
      </c>
      <c r="C463" s="352" t="str">
        <f t="shared" si="1437"/>
        <v>17 – LES DISPOSITIONS DE MANAGEMENT (si plus de 5 employés)</v>
      </c>
      <c r="D463" s="358" t="s">
        <v>731</v>
      </c>
      <c r="E463" s="313" t="s">
        <v>78</v>
      </c>
      <c r="F463" s="313">
        <f>VLOOKUP(H463,Feuil1!A$1:B$5,2,0)</f>
        <v>0.2</v>
      </c>
      <c r="G463" s="317">
        <f t="shared" ref="G463" si="1471">IF(H463="Information et Communication",1,IF(H463="Savoir-faire Savoir-être",2,IF(H463="Confort et hygiène",3,IF(H463="Qualité de la prestation",5,IF(H463="Développement Durable",4)))))</f>
        <v>5</v>
      </c>
      <c r="H463" s="280" t="s">
        <v>157</v>
      </c>
      <c r="I463" s="333">
        <v>200</v>
      </c>
      <c r="J463" s="617">
        <f>IF(I463&lt;&gt;"",MAX(J$1:J462)+1,"")</f>
        <v>398</v>
      </c>
      <c r="K463" s="411" t="s">
        <v>496</v>
      </c>
      <c r="L463" s="278">
        <v>1</v>
      </c>
      <c r="M463" s="214" t="s">
        <v>468</v>
      </c>
      <c r="N463" s="670" t="str">
        <f>IF('RESULTAT GLOBAL'!D$34="NON","Ce site n'est pas un lieu de mémoire","")</f>
        <v>Ce site n'est pas un lieu de mémoire</v>
      </c>
      <c r="O463" s="200" t="str">
        <f t="shared" si="1436"/>
        <v/>
      </c>
      <c r="P463" s="185" t="s">
        <v>457</v>
      </c>
      <c r="Q463" s="448" t="s">
        <v>333</v>
      </c>
      <c r="R463" s="167"/>
      <c r="S463" s="167"/>
      <c r="T463" s="116">
        <f t="shared" si="1439"/>
        <v>1</v>
      </c>
      <c r="U463" s="116" t="str">
        <f t="shared" si="1440"/>
        <v/>
      </c>
      <c r="V463" s="116" t="str">
        <f t="shared" si="1441"/>
        <v/>
      </c>
      <c r="W463" s="116"/>
      <c r="X463" s="116">
        <f t="shared" si="1442"/>
        <v>1</v>
      </c>
      <c r="Y463" s="116"/>
      <c r="Z463" s="116">
        <f t="shared" si="1443"/>
        <v>0</v>
      </c>
      <c r="AA463" s="116"/>
      <c r="AB463" s="117"/>
      <c r="AC463" s="117"/>
      <c r="AD463" s="118" t="str">
        <f t="shared" si="1444"/>
        <v/>
      </c>
      <c r="AE463" s="118"/>
      <c r="AF463" s="118" t="str">
        <f t="shared" si="1445"/>
        <v/>
      </c>
      <c r="AG463" s="118"/>
      <c r="AH463" s="118" t="str">
        <f t="shared" si="1446"/>
        <v/>
      </c>
      <c r="AI463" s="119"/>
      <c r="AJ463" s="120"/>
      <c r="AK463" s="118"/>
      <c r="AL463" s="118" t="str">
        <f t="shared" si="1447"/>
        <v/>
      </c>
      <c r="AM463" s="118"/>
      <c r="AN463" s="118" t="str">
        <f t="shared" si="1448"/>
        <v/>
      </c>
      <c r="AO463" s="118"/>
      <c r="AP463" s="118" t="str">
        <f t="shared" si="1449"/>
        <v/>
      </c>
      <c r="AQ463" s="119"/>
      <c r="AR463" s="120"/>
      <c r="AS463" s="118"/>
      <c r="AT463" s="118" t="str">
        <f t="shared" si="1450"/>
        <v/>
      </c>
      <c r="AU463" s="118"/>
      <c r="AV463" s="118" t="str">
        <f t="shared" si="1451"/>
        <v/>
      </c>
      <c r="AW463" s="118"/>
      <c r="AX463" s="118" t="str">
        <f t="shared" si="1452"/>
        <v/>
      </c>
      <c r="AY463" s="119"/>
      <c r="AZ463" s="120"/>
      <c r="BA463" s="118"/>
      <c r="BB463" s="118" t="str">
        <f t="shared" si="1453"/>
        <v/>
      </c>
      <c r="BC463" s="118"/>
      <c r="BD463" s="118" t="str">
        <f t="shared" si="1454"/>
        <v/>
      </c>
      <c r="BE463" s="118"/>
      <c r="BF463" s="118" t="str">
        <f t="shared" si="1455"/>
        <v/>
      </c>
      <c r="BG463" s="119"/>
      <c r="BH463" s="120"/>
      <c r="BI463" s="116"/>
      <c r="BJ463" s="118" t="str">
        <f t="shared" si="1456"/>
        <v/>
      </c>
      <c r="BK463" s="118"/>
      <c r="BL463" s="118">
        <f t="shared" si="1457"/>
        <v>1</v>
      </c>
      <c r="BM463" s="118"/>
      <c r="BN463" s="118">
        <f t="shared" si="1458"/>
        <v>0</v>
      </c>
      <c r="BO463" s="119"/>
      <c r="BP463" s="120"/>
      <c r="BQ463" s="116"/>
      <c r="BR463" s="118" t="str">
        <f t="shared" si="1459"/>
        <v/>
      </c>
      <c r="BS463" s="118"/>
      <c r="BT463" s="118" t="str">
        <f t="shared" si="1460"/>
        <v/>
      </c>
      <c r="BU463" s="118"/>
      <c r="BV463" s="118" t="str">
        <f t="shared" si="1461"/>
        <v/>
      </c>
      <c r="BW463" s="119"/>
      <c r="BX463" s="120"/>
      <c r="BY463" s="121"/>
      <c r="BZ463" s="118" t="str">
        <f t="shared" si="1462"/>
        <v/>
      </c>
      <c r="CA463" s="118"/>
      <c r="CB463" s="118" t="str">
        <f t="shared" si="1463"/>
        <v/>
      </c>
      <c r="CC463" s="118"/>
      <c r="CD463" s="118" t="str">
        <f t="shared" si="1464"/>
        <v/>
      </c>
      <c r="CE463" s="119"/>
      <c r="CF463" s="113"/>
      <c r="CG463" s="113"/>
      <c r="CH463" s="118" t="str">
        <f t="shared" si="1465"/>
        <v/>
      </c>
      <c r="CI463" s="118"/>
      <c r="CJ463" s="118" t="str">
        <f t="shared" si="1466"/>
        <v/>
      </c>
      <c r="CK463" s="118"/>
      <c r="CL463" s="118" t="str">
        <f t="shared" si="1467"/>
        <v/>
      </c>
      <c r="CM463" s="119"/>
      <c r="CN463" s="113"/>
      <c r="CO463" s="230"/>
      <c r="CP463" s="230"/>
      <c r="CQ463" s="242"/>
      <c r="CR463" s="242"/>
      <c r="CS463" s="242"/>
      <c r="CT463" s="242"/>
      <c r="CU463" s="242"/>
      <c r="CV463" s="242"/>
      <c r="CW463" s="242"/>
      <c r="CX463" s="242"/>
      <c r="CY463" s="242"/>
      <c r="CZ463" s="242"/>
      <c r="DA463" s="242"/>
      <c r="DB463" s="242"/>
      <c r="DC463" s="242"/>
      <c r="DD463" s="242"/>
      <c r="DE463" s="242"/>
      <c r="DF463" s="242"/>
      <c r="DG463" s="242"/>
      <c r="DH463" s="242"/>
      <c r="DI463" s="242"/>
      <c r="DJ463" s="242"/>
      <c r="DK463" s="242"/>
      <c r="DL463" s="242"/>
      <c r="DM463" s="242"/>
      <c r="DN463" s="242"/>
      <c r="DO463" s="242"/>
      <c r="DP463" s="242"/>
      <c r="DQ463" s="242" t="s">
        <v>79</v>
      </c>
      <c r="DR463" s="242"/>
      <c r="DS463" s="242"/>
      <c r="DT463" s="242"/>
      <c r="DU463" s="242"/>
      <c r="DV463" s="242"/>
      <c r="DW463" s="242"/>
      <c r="DX463" s="242"/>
      <c r="DY463" s="242"/>
      <c r="DZ463" s="242"/>
      <c r="EA463" s="242"/>
      <c r="EB463" s="242"/>
      <c r="EC463" s="242"/>
      <c r="ED463" s="242"/>
      <c r="EE463" s="242"/>
      <c r="EF463" s="242"/>
      <c r="EG463" s="242"/>
      <c r="EH463" s="242"/>
      <c r="EI463" s="242"/>
      <c r="EJ463" s="242"/>
      <c r="EK463" s="242"/>
      <c r="EL463" s="242"/>
      <c r="EM463" s="242"/>
      <c r="EN463" s="242"/>
      <c r="EO463" s="242"/>
      <c r="EP463" s="242"/>
      <c r="EQ463" s="242"/>
      <c r="ER463" s="242"/>
      <c r="ES463" s="242"/>
      <c r="ET463" s="242"/>
      <c r="EU463" s="242"/>
      <c r="EV463" s="242"/>
      <c r="EW463" s="242"/>
      <c r="EX463" s="242"/>
      <c r="EY463" s="243" t="s">
        <v>494</v>
      </c>
      <c r="EZ463" s="242"/>
      <c r="FA463" s="242"/>
      <c r="FB463" s="242"/>
      <c r="FC463" s="242"/>
      <c r="FD463" s="242"/>
      <c r="FE463" s="242"/>
      <c r="FF463" s="242"/>
      <c r="FG463" s="242"/>
      <c r="FH463" s="242"/>
      <c r="FI463" s="242"/>
      <c r="FJ463" s="242"/>
      <c r="FK463" s="242"/>
      <c r="FL463" s="242"/>
      <c r="FM463" s="242"/>
      <c r="FN463" s="242"/>
      <c r="FO463" s="242"/>
      <c r="FP463" s="242"/>
      <c r="FQ463" s="242"/>
      <c r="FR463" s="242"/>
      <c r="FS463" s="242"/>
      <c r="FT463" s="242"/>
      <c r="FU463" s="242"/>
      <c r="FV463" s="242"/>
      <c r="FW463" s="242"/>
      <c r="FX463" s="242"/>
      <c r="FY463" s="242"/>
      <c r="FZ463" s="242"/>
      <c r="GA463" s="242"/>
      <c r="GB463" s="242"/>
      <c r="GC463" s="242"/>
      <c r="GD463" s="242"/>
      <c r="GE463" s="242"/>
      <c r="GF463" s="242"/>
      <c r="GG463" s="242"/>
      <c r="GH463" s="242"/>
      <c r="GI463" s="242"/>
      <c r="GJ463" s="242"/>
      <c r="GK463" s="242"/>
      <c r="GL463" s="242"/>
      <c r="GM463" s="242"/>
      <c r="GN463" s="242"/>
      <c r="GO463" s="242"/>
      <c r="GP463" s="242"/>
      <c r="GQ463" s="242"/>
      <c r="GR463" s="242"/>
      <c r="GS463" s="242"/>
      <c r="GT463" s="242"/>
      <c r="GU463" s="242"/>
      <c r="GV463" s="242"/>
      <c r="GW463" s="242"/>
      <c r="GX463" s="242"/>
      <c r="GY463" s="242"/>
      <c r="GZ463" s="242"/>
      <c r="HA463" s="242"/>
      <c r="HB463" s="242"/>
      <c r="HC463" s="242"/>
      <c r="HD463" s="242"/>
      <c r="HE463" s="242"/>
      <c r="HF463" s="242"/>
      <c r="HG463" s="242"/>
      <c r="HH463" s="242"/>
      <c r="HI463" s="242"/>
      <c r="HJ463" s="242"/>
      <c r="HK463" s="242"/>
      <c r="HL463" s="242"/>
      <c r="HM463" s="242"/>
      <c r="HN463" s="242"/>
      <c r="HO463" s="242"/>
      <c r="HP463" s="242"/>
      <c r="HQ463" s="242"/>
      <c r="HR463" s="242"/>
      <c r="HS463" s="242"/>
      <c r="HT463" s="242"/>
      <c r="HU463" s="242"/>
      <c r="HV463" s="242"/>
      <c r="HW463" s="242"/>
      <c r="HX463" s="242"/>
      <c r="HY463" s="242"/>
      <c r="HZ463" s="242"/>
      <c r="IA463" s="242"/>
      <c r="IB463" s="242"/>
      <c r="IC463" s="242"/>
      <c r="ID463" s="242"/>
      <c r="IE463" s="242"/>
      <c r="IF463" s="242"/>
      <c r="IG463" s="242"/>
      <c r="IH463" s="242"/>
      <c r="II463" s="242"/>
      <c r="IJ463" s="242"/>
      <c r="IK463" s="242"/>
      <c r="IL463" s="242"/>
      <c r="IM463" s="242"/>
      <c r="IN463" s="242"/>
      <c r="IO463" s="242"/>
      <c r="IP463" s="242"/>
      <c r="IQ463" s="242"/>
      <c r="IR463" s="242"/>
      <c r="IS463" s="242"/>
      <c r="IT463" s="242"/>
      <c r="IU463" s="242"/>
    </row>
    <row r="464" spans="1:255" s="113" customFormat="1" ht="24" customHeight="1" x14ac:dyDescent="0.25">
      <c r="A464" s="312"/>
      <c r="B464" s="313"/>
      <c r="C464" s="313"/>
      <c r="D464" s="313"/>
      <c r="E464" s="313"/>
      <c r="F464" s="313"/>
      <c r="G464" s="322"/>
      <c r="H464" s="394"/>
      <c r="I464" s="355"/>
      <c r="J464" s="111"/>
      <c r="K464" s="202"/>
      <c r="L464" s="164"/>
      <c r="M464" s="223"/>
      <c r="N464" s="221"/>
      <c r="O464" s="203"/>
      <c r="P464" s="181"/>
      <c r="Q464" s="276"/>
      <c r="T464" s="135"/>
      <c r="U464" s="135"/>
      <c r="V464" s="135"/>
      <c r="W464" s="116">
        <f>SUM(V454:V463)</f>
        <v>9</v>
      </c>
      <c r="X464" s="116"/>
      <c r="Y464" s="116">
        <f>SUM(X454:X463)</f>
        <v>1</v>
      </c>
      <c r="Z464" s="116"/>
      <c r="AA464" s="116">
        <f>SUM(Z454:Z463)</f>
        <v>9</v>
      </c>
      <c r="AB464" s="117">
        <f>IF(SUM(V454:V463)=0,"NM",W464/AA464)</f>
        <v>1</v>
      </c>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5"/>
      <c r="BG464" s="135"/>
      <c r="BH464" s="135"/>
      <c r="BI464" s="135"/>
      <c r="BJ464" s="135"/>
      <c r="BK464" s="135"/>
      <c r="BL464" s="135"/>
      <c r="BM464" s="135"/>
      <c r="BN464" s="135"/>
      <c r="BO464" s="135"/>
      <c r="BP464" s="135"/>
      <c r="BQ464" s="116"/>
      <c r="BR464" s="118"/>
      <c r="BS464" s="118"/>
      <c r="BT464" s="118"/>
      <c r="BU464" s="118"/>
      <c r="BV464" s="118"/>
      <c r="BW464" s="119"/>
      <c r="BX464" s="120"/>
      <c r="BY464" s="121"/>
      <c r="DQ464" s="94"/>
    </row>
    <row r="465" spans="1:121" s="113" customFormat="1" ht="12.75" customHeight="1" x14ac:dyDescent="0.25">
      <c r="A465" s="312"/>
      <c r="B465" s="313"/>
      <c r="C465" s="313"/>
      <c r="D465" s="313"/>
      <c r="E465" s="313"/>
      <c r="F465" s="313"/>
      <c r="G465" s="322"/>
      <c r="H465" s="394"/>
      <c r="I465" s="355"/>
      <c r="J465" s="111"/>
      <c r="K465" s="202"/>
      <c r="L465" s="164"/>
      <c r="M465" s="223"/>
      <c r="N465" s="221"/>
      <c r="O465" s="203"/>
      <c r="P465" s="181"/>
      <c r="Q465" s="276"/>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c r="BG465" s="135"/>
      <c r="BH465" s="135"/>
      <c r="BI465" s="135"/>
      <c r="BJ465" s="135"/>
      <c r="BK465" s="135"/>
      <c r="BL465" s="135"/>
      <c r="BM465" s="135"/>
      <c r="BN465" s="135"/>
      <c r="BO465" s="135"/>
      <c r="BP465" s="135"/>
      <c r="BQ465" s="116"/>
      <c r="BR465" s="118"/>
      <c r="BS465" s="118"/>
      <c r="BT465" s="118"/>
      <c r="BU465" s="118"/>
      <c r="BV465" s="118"/>
      <c r="BW465" s="119"/>
      <c r="BX465" s="120"/>
      <c r="BY465" s="121"/>
      <c r="DQ465" s="94"/>
    </row>
    <row r="466" spans="1:121" s="113" customFormat="1" ht="12.75" customHeight="1" x14ac:dyDescent="0.25">
      <c r="A466" s="312"/>
      <c r="B466" s="313"/>
      <c r="C466" s="313"/>
      <c r="D466" s="313"/>
      <c r="E466" s="313"/>
      <c r="F466" s="313"/>
      <c r="G466" s="322"/>
      <c r="H466" s="394"/>
      <c r="I466" s="355"/>
      <c r="J466" s="111"/>
      <c r="K466" s="202"/>
      <c r="L466" s="164"/>
      <c r="M466" s="223"/>
      <c r="N466" s="221"/>
      <c r="O466" s="203"/>
      <c r="P466" s="181"/>
      <c r="Q466" s="276"/>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5"/>
      <c r="BG466" s="135"/>
      <c r="BH466" s="135"/>
      <c r="BI466" s="135"/>
      <c r="BJ466" s="135"/>
      <c r="BK466" s="135"/>
      <c r="BL466" s="135"/>
      <c r="BM466" s="135"/>
      <c r="BN466" s="135"/>
      <c r="BO466" s="135"/>
      <c r="BP466" s="135"/>
      <c r="BQ466" s="116"/>
      <c r="BR466" s="118"/>
      <c r="BS466" s="118"/>
      <c r="BT466" s="118"/>
      <c r="BU466" s="118"/>
      <c r="BV466" s="118"/>
      <c r="BW466" s="119"/>
      <c r="BX466" s="120"/>
      <c r="BY466" s="121"/>
      <c r="DQ466" s="94"/>
    </row>
    <row r="467" spans="1:121" s="113" customFormat="1" ht="33.75" customHeight="1" x14ac:dyDescent="0.25">
      <c r="A467" s="312"/>
      <c r="B467" s="313"/>
      <c r="C467" s="313"/>
      <c r="D467" s="313"/>
      <c r="E467" s="313"/>
      <c r="F467" s="313"/>
      <c r="G467" s="322"/>
      <c r="H467" s="394"/>
      <c r="I467" s="355"/>
      <c r="J467" s="111"/>
      <c r="K467" s="202"/>
      <c r="L467" s="164"/>
      <c r="M467" s="223" t="s">
        <v>0</v>
      </c>
      <c r="N467" s="221"/>
      <c r="O467" s="203"/>
      <c r="P467" s="181"/>
      <c r="Q467" s="276"/>
      <c r="T467" s="748" t="s">
        <v>758</v>
      </c>
      <c r="U467" s="748"/>
      <c r="V467" s="748"/>
      <c r="W467" s="748"/>
      <c r="X467" s="748"/>
      <c r="Y467" s="748"/>
      <c r="Z467" s="748"/>
      <c r="AA467" s="748"/>
      <c r="AB467" s="748"/>
      <c r="AC467" s="96"/>
      <c r="AD467" s="96"/>
      <c r="AE467" s="96"/>
      <c r="AF467" s="96"/>
      <c r="AG467" s="156" t="s">
        <v>64</v>
      </c>
      <c r="AH467" s="96"/>
      <c r="AI467" s="96"/>
      <c r="AJ467" s="96"/>
      <c r="AK467" s="96"/>
      <c r="AL467" s="96"/>
      <c r="AM467" s="96"/>
      <c r="AN467" s="96"/>
      <c r="AO467" s="156" t="s">
        <v>65</v>
      </c>
      <c r="AP467" s="96"/>
      <c r="AQ467" s="96"/>
      <c r="AR467" s="96"/>
      <c r="AS467" s="96"/>
      <c r="AT467" s="96"/>
      <c r="AU467" s="96"/>
      <c r="AV467" s="96"/>
      <c r="AW467" s="156" t="s">
        <v>66</v>
      </c>
      <c r="AX467" s="96"/>
      <c r="AY467" s="96"/>
      <c r="AZ467" s="96"/>
      <c r="BA467" s="96"/>
      <c r="BB467" s="96"/>
      <c r="BC467" s="96"/>
      <c r="BD467" s="96"/>
      <c r="BE467" s="156" t="s">
        <v>67</v>
      </c>
      <c r="BF467" s="96"/>
      <c r="BG467" s="96"/>
      <c r="BH467" s="96"/>
      <c r="BI467" s="96"/>
      <c r="BJ467" s="96"/>
      <c r="BK467" s="96"/>
      <c r="BL467" s="96"/>
      <c r="BM467" s="156" t="s">
        <v>68</v>
      </c>
      <c r="BN467" s="96"/>
      <c r="BO467" s="96"/>
      <c r="BP467" s="96"/>
      <c r="BQ467" s="116"/>
      <c r="BR467" s="96"/>
      <c r="BS467" s="96"/>
      <c r="BT467" s="96"/>
      <c r="BU467" s="156" t="s">
        <v>69</v>
      </c>
      <c r="BV467" s="96"/>
      <c r="BW467" s="96"/>
      <c r="BX467" s="96"/>
      <c r="BY467" s="121"/>
      <c r="BZ467" s="96"/>
      <c r="CA467" s="96"/>
      <c r="CB467" s="96"/>
      <c r="CC467" s="156" t="s">
        <v>70</v>
      </c>
      <c r="CD467" s="96"/>
      <c r="CE467" s="96"/>
      <c r="CF467" s="96"/>
      <c r="CH467" s="96"/>
      <c r="CI467" s="96"/>
      <c r="CJ467" s="96"/>
      <c r="CK467" s="156" t="s">
        <v>71</v>
      </c>
      <c r="CL467" s="96"/>
      <c r="CM467" s="96"/>
      <c r="CN467" s="96"/>
      <c r="DQ467" s="94"/>
    </row>
    <row r="468" spans="1:121" s="113" customFormat="1" ht="42.75" customHeight="1" x14ac:dyDescent="0.25">
      <c r="A468" s="312"/>
      <c r="B468" s="313"/>
      <c r="C468" s="313"/>
      <c r="D468" s="313"/>
      <c r="E468" s="313"/>
      <c r="F468" s="313"/>
      <c r="G468" s="322"/>
      <c r="H468" s="394"/>
      <c r="I468" s="355"/>
      <c r="J468" s="111"/>
      <c r="K468" s="202"/>
      <c r="L468" s="164"/>
      <c r="M468" s="223" t="s">
        <v>1</v>
      </c>
      <c r="N468" s="221"/>
      <c r="O468" s="203"/>
      <c r="P468" s="181"/>
      <c r="Q468" s="276"/>
      <c r="T468" s="100" t="s">
        <v>50</v>
      </c>
      <c r="U468" s="100" t="s">
        <v>51</v>
      </c>
      <c r="V468" s="100" t="s">
        <v>52</v>
      </c>
      <c r="W468" s="101" t="s">
        <v>53</v>
      </c>
      <c r="X468" s="100" t="s">
        <v>54</v>
      </c>
      <c r="Y468" s="100" t="s">
        <v>55</v>
      </c>
      <c r="Z468" s="100" t="s">
        <v>56</v>
      </c>
      <c r="AA468" s="100" t="s">
        <v>57</v>
      </c>
      <c r="AB468" s="102" t="s">
        <v>58</v>
      </c>
      <c r="AC468" s="102"/>
      <c r="AD468" s="100" t="s">
        <v>59</v>
      </c>
      <c r="AE468" s="100" t="s">
        <v>60</v>
      </c>
      <c r="AF468" s="100" t="s">
        <v>54</v>
      </c>
      <c r="AG468" s="100" t="s">
        <v>55</v>
      </c>
      <c r="AH468" s="100" t="s">
        <v>56</v>
      </c>
      <c r="AI468" s="103" t="s">
        <v>61</v>
      </c>
      <c r="AJ468" s="104" t="s">
        <v>58</v>
      </c>
      <c r="AK468" s="102"/>
      <c r="AL468" s="100" t="s">
        <v>59</v>
      </c>
      <c r="AM468" s="100" t="s">
        <v>62</v>
      </c>
      <c r="AN468" s="100" t="s">
        <v>54</v>
      </c>
      <c r="AO468" s="100" t="s">
        <v>55</v>
      </c>
      <c r="AP468" s="100" t="s">
        <v>56</v>
      </c>
      <c r="AQ468" s="102" t="s">
        <v>57</v>
      </c>
      <c r="AR468" s="104" t="s">
        <v>58</v>
      </c>
      <c r="AS468" s="102"/>
      <c r="AT468" s="102" t="s">
        <v>59</v>
      </c>
      <c r="AU468" s="100" t="s">
        <v>62</v>
      </c>
      <c r="AV468" s="100" t="s">
        <v>54</v>
      </c>
      <c r="AW468" s="100" t="s">
        <v>55</v>
      </c>
      <c r="AX468" s="100" t="s">
        <v>56</v>
      </c>
      <c r="AY468" s="102" t="s">
        <v>57</v>
      </c>
      <c r="AZ468" s="104" t="s">
        <v>58</v>
      </c>
      <c r="BA468" s="102"/>
      <c r="BB468" s="102" t="s">
        <v>59</v>
      </c>
      <c r="BC468" s="100" t="s">
        <v>62</v>
      </c>
      <c r="BD468" s="100" t="s">
        <v>54</v>
      </c>
      <c r="BE468" s="100" t="s">
        <v>55</v>
      </c>
      <c r="BF468" s="100" t="s">
        <v>56</v>
      </c>
      <c r="BG468" s="102" t="s">
        <v>57</v>
      </c>
      <c r="BH468" s="104" t="s">
        <v>58</v>
      </c>
      <c r="BI468" s="100"/>
      <c r="BJ468" s="102" t="s">
        <v>59</v>
      </c>
      <c r="BK468" s="100" t="s">
        <v>62</v>
      </c>
      <c r="BL468" s="100" t="s">
        <v>54</v>
      </c>
      <c r="BM468" s="100" t="s">
        <v>55</v>
      </c>
      <c r="BN468" s="100" t="s">
        <v>56</v>
      </c>
      <c r="BO468" s="102" t="s">
        <v>57</v>
      </c>
      <c r="BP468" s="104" t="s">
        <v>58</v>
      </c>
      <c r="BQ468" s="116"/>
      <c r="BR468" s="102" t="s">
        <v>59</v>
      </c>
      <c r="BS468" s="100" t="s">
        <v>62</v>
      </c>
      <c r="BT468" s="100" t="s">
        <v>54</v>
      </c>
      <c r="BU468" s="100" t="s">
        <v>55</v>
      </c>
      <c r="BV468" s="100" t="s">
        <v>56</v>
      </c>
      <c r="BW468" s="102" t="s">
        <v>57</v>
      </c>
      <c r="BX468" s="104" t="s">
        <v>58</v>
      </c>
      <c r="BY468" s="121"/>
      <c r="BZ468" s="102" t="s">
        <v>59</v>
      </c>
      <c r="CA468" s="100" t="s">
        <v>62</v>
      </c>
      <c r="CB468" s="100" t="s">
        <v>54</v>
      </c>
      <c r="CC468" s="100" t="s">
        <v>55</v>
      </c>
      <c r="CD468" s="100" t="s">
        <v>56</v>
      </c>
      <c r="CE468" s="102" t="s">
        <v>57</v>
      </c>
      <c r="CF468" s="104" t="s">
        <v>58</v>
      </c>
      <c r="CH468" s="102" t="s">
        <v>59</v>
      </c>
      <c r="CI468" s="100" t="s">
        <v>62</v>
      </c>
      <c r="CJ468" s="100" t="s">
        <v>54</v>
      </c>
      <c r="CK468" s="100" t="s">
        <v>55</v>
      </c>
      <c r="CL468" s="100" t="s">
        <v>56</v>
      </c>
      <c r="CM468" s="102" t="s">
        <v>57</v>
      </c>
      <c r="CN468" s="104" t="s">
        <v>58</v>
      </c>
      <c r="DQ468" s="94"/>
    </row>
    <row r="469" spans="1:121" s="113" customFormat="1" ht="12.75" customHeight="1" x14ac:dyDescent="0.25">
      <c r="A469" s="312"/>
      <c r="B469" s="313"/>
      <c r="C469" s="313"/>
      <c r="D469" s="313"/>
      <c r="E469" s="313"/>
      <c r="F469" s="313"/>
      <c r="G469" s="322"/>
      <c r="H469" s="394"/>
      <c r="I469" s="355"/>
      <c r="J469" s="111"/>
      <c r="K469" s="202"/>
      <c r="L469" s="164"/>
      <c r="M469" s="223" t="s">
        <v>468</v>
      </c>
      <c r="N469" s="221"/>
      <c r="O469" s="203"/>
      <c r="P469" s="181"/>
      <c r="Q469" s="276"/>
      <c r="T469" s="135"/>
      <c r="U469" s="135"/>
      <c r="V469" s="135">
        <f>SUM(V3:V463)</f>
        <v>907</v>
      </c>
      <c r="W469" s="135">
        <f>SUM(V3:V464)</f>
        <v>907</v>
      </c>
      <c r="X469" s="135"/>
      <c r="Y469" s="135">
        <f>SUM(X3:X463)</f>
        <v>85</v>
      </c>
      <c r="Z469" s="135"/>
      <c r="AA469" s="135">
        <f>SUM(Z3:Z463)</f>
        <v>907</v>
      </c>
      <c r="AB469" s="102">
        <f>W469/AA469</f>
        <v>1</v>
      </c>
      <c r="AC469" s="135"/>
      <c r="AD469" s="135"/>
      <c r="AE469" s="135">
        <f>SUM(AD3:AD464)</f>
        <v>144</v>
      </c>
      <c r="AF469" s="135"/>
      <c r="AG469" s="135">
        <f>SUM(AF3:AF463)</f>
        <v>12</v>
      </c>
      <c r="AH469" s="135"/>
      <c r="AI469" s="135">
        <f>SUM(AH3:AH463)</f>
        <v>144</v>
      </c>
      <c r="AJ469" s="102">
        <f>AE469/AI469</f>
        <v>1</v>
      </c>
      <c r="AK469" s="135"/>
      <c r="AL469" s="135"/>
      <c r="AM469" s="135">
        <f>SUM(AL3:AL464)</f>
        <v>182</v>
      </c>
      <c r="AN469" s="135"/>
      <c r="AO469" s="135">
        <f>SUM(AN3:AN463)</f>
        <v>6</v>
      </c>
      <c r="AP469" s="135"/>
      <c r="AQ469" s="135">
        <f>SUM(AP3:AP463)</f>
        <v>182</v>
      </c>
      <c r="AR469" s="102">
        <f>AM469/AQ469</f>
        <v>1</v>
      </c>
      <c r="AS469" s="135"/>
      <c r="AT469" s="135"/>
      <c r="AU469" s="135">
        <f>SUM(AT3:AT464)</f>
        <v>206</v>
      </c>
      <c r="AV469" s="135"/>
      <c r="AW469" s="135">
        <f>SUM(AV3:AV463)</f>
        <v>0</v>
      </c>
      <c r="AX469" s="135"/>
      <c r="AY469" s="135">
        <f>SUM(AX3:AX463)</f>
        <v>206</v>
      </c>
      <c r="AZ469" s="102">
        <f>AU469/AY469</f>
        <v>1</v>
      </c>
      <c r="BA469" s="135"/>
      <c r="BB469" s="135"/>
      <c r="BC469" s="135">
        <f>SUM(BB3:BB464)</f>
        <v>51</v>
      </c>
      <c r="BD469" s="135"/>
      <c r="BE469" s="135">
        <f>SUM(BD3:BD463)</f>
        <v>3</v>
      </c>
      <c r="BF469" s="135"/>
      <c r="BG469" s="135">
        <f>SUM(BF3:BF463)</f>
        <v>51</v>
      </c>
      <c r="BH469" s="102">
        <f>BC469/BG469</f>
        <v>1</v>
      </c>
      <c r="BI469" s="135"/>
      <c r="BJ469" s="135"/>
      <c r="BK469" s="135">
        <f>SUM(BJ3:BJ464)</f>
        <v>324</v>
      </c>
      <c r="BL469" s="135"/>
      <c r="BM469" s="135">
        <f>SUM(BL3:BL463)</f>
        <v>64</v>
      </c>
      <c r="BN469" s="135"/>
      <c r="BO469" s="135">
        <f>SUM(BN3:BN463)</f>
        <v>324</v>
      </c>
      <c r="BP469" s="102">
        <f>BK469/BO469</f>
        <v>1</v>
      </c>
      <c r="BQ469" s="116"/>
      <c r="BR469" s="135"/>
      <c r="BS469" s="135">
        <f>SUM(BR3:BR464)</f>
        <v>79</v>
      </c>
      <c r="BT469" s="135"/>
      <c r="BU469" s="135">
        <f>SUM(BT3:BT463)</f>
        <v>0</v>
      </c>
      <c r="BV469" s="135"/>
      <c r="BW469" s="135">
        <f>SUM(BV3:BV463)</f>
        <v>79</v>
      </c>
      <c r="BX469" s="102">
        <f>BS469/BW469</f>
        <v>1</v>
      </c>
      <c r="BY469" s="121"/>
      <c r="BZ469" s="135"/>
      <c r="CA469" s="135">
        <f>SUM(BZ3:BZ464)</f>
        <v>76</v>
      </c>
      <c r="CB469" s="135"/>
      <c r="CC469" s="135">
        <f>SUM(CB3:CB463)</f>
        <v>0</v>
      </c>
      <c r="CD469" s="135"/>
      <c r="CE469" s="135">
        <f>SUM(CD3:CD463)</f>
        <v>76</v>
      </c>
      <c r="CF469" s="102">
        <f>CA469/CE469</f>
        <v>1</v>
      </c>
      <c r="CH469" s="135"/>
      <c r="CI469" s="135">
        <f>SUM(CH3:CH464)</f>
        <v>51</v>
      </c>
      <c r="CJ469" s="135"/>
      <c r="CK469" s="135">
        <f>SUM(CJ3:CJ463)</f>
        <v>0</v>
      </c>
      <c r="CL469" s="135"/>
      <c r="CM469" s="135">
        <f>SUM(CL3:CL463)</f>
        <v>51</v>
      </c>
      <c r="CN469" s="102">
        <f>CI469/CM469</f>
        <v>1</v>
      </c>
      <c r="DQ469" s="94"/>
    </row>
    <row r="470" spans="1:121" s="113" customFormat="1" ht="12.75" customHeight="1" x14ac:dyDescent="0.25">
      <c r="A470" s="312"/>
      <c r="B470" s="313"/>
      <c r="C470" s="313"/>
      <c r="D470" s="313"/>
      <c r="E470" s="313"/>
      <c r="F470" s="313"/>
      <c r="G470" s="322"/>
      <c r="H470" s="394"/>
      <c r="I470" s="355"/>
      <c r="J470" s="111"/>
      <c r="K470" s="202"/>
      <c r="L470" s="164"/>
      <c r="M470" s="223" t="s">
        <v>87</v>
      </c>
      <c r="N470" s="221"/>
      <c r="O470" s="203"/>
      <c r="P470" s="181"/>
      <c r="Q470" s="276"/>
      <c r="T470" s="135"/>
      <c r="U470" s="135"/>
      <c r="V470" s="135"/>
      <c r="W470" s="135"/>
      <c r="X470" s="135"/>
      <c r="Y470" s="135"/>
      <c r="Z470" s="135"/>
      <c r="AA470" s="135"/>
      <c r="AB470" s="98"/>
      <c r="AC470" s="135"/>
      <c r="AD470" s="135"/>
      <c r="AE470" s="135"/>
      <c r="AF470" s="135"/>
      <c r="AG470" s="135"/>
      <c r="AH470" s="135"/>
      <c r="AI470" s="135"/>
      <c r="AJ470" s="135">
        <v>0.1</v>
      </c>
      <c r="AK470" s="135"/>
      <c r="AL470" s="135"/>
      <c r="AM470" s="135"/>
      <c r="AN470" s="135"/>
      <c r="AO470" s="135"/>
      <c r="AP470" s="135"/>
      <c r="AQ470" s="135"/>
      <c r="AR470" s="135">
        <v>0.35</v>
      </c>
      <c r="AS470" s="135"/>
      <c r="AT470" s="135"/>
      <c r="AU470" s="135"/>
      <c r="AV470" s="135"/>
      <c r="AW470" s="135"/>
      <c r="AX470" s="135"/>
      <c r="AY470" s="135"/>
      <c r="AZ470" s="135">
        <v>0.25</v>
      </c>
      <c r="BA470" s="135"/>
      <c r="BB470" s="135"/>
      <c r="BC470" s="135"/>
      <c r="BD470" s="135"/>
      <c r="BE470" s="135"/>
      <c r="BF470" s="135"/>
      <c r="BG470" s="135"/>
      <c r="BH470" s="135">
        <v>0.1</v>
      </c>
      <c r="BI470" s="135"/>
      <c r="BJ470" s="135"/>
      <c r="BK470" s="135"/>
      <c r="BL470" s="135"/>
      <c r="BM470" s="135"/>
      <c r="BN470" s="135"/>
      <c r="BO470" s="135"/>
      <c r="BP470" s="135">
        <v>0.2</v>
      </c>
      <c r="BQ470" s="116"/>
      <c r="BR470" s="118"/>
      <c r="BS470" s="118"/>
      <c r="BT470" s="118"/>
      <c r="BU470" s="118"/>
      <c r="BV470" s="118"/>
      <c r="BW470" s="119"/>
      <c r="BX470" s="135">
        <v>0</v>
      </c>
      <c r="BY470" s="121"/>
      <c r="BZ470" s="118"/>
      <c r="CA470" s="118"/>
      <c r="CB470" s="118"/>
      <c r="CC470" s="118"/>
      <c r="CD470" s="118"/>
      <c r="CE470" s="119"/>
      <c r="CF470" s="135">
        <v>0</v>
      </c>
      <c r="CN470" s="162">
        <v>0</v>
      </c>
      <c r="DQ470" s="94"/>
    </row>
    <row r="471" spans="1:121" s="113" customFormat="1" ht="12.75" customHeight="1" x14ac:dyDescent="0.25">
      <c r="A471" s="312"/>
      <c r="B471" s="313"/>
      <c r="C471" s="313"/>
      <c r="D471" s="313"/>
      <c r="E471" s="313"/>
      <c r="F471" s="313"/>
      <c r="G471" s="322"/>
      <c r="H471" s="394"/>
      <c r="I471" s="355"/>
      <c r="J471" s="111"/>
      <c r="K471" s="202"/>
      <c r="L471" s="164"/>
      <c r="M471" s="223" t="s">
        <v>469</v>
      </c>
      <c r="N471" s="221"/>
      <c r="O471" s="203"/>
      <c r="P471" s="181"/>
      <c r="Q471" s="276"/>
      <c r="T471" s="96"/>
      <c r="U471" s="96"/>
      <c r="V471" s="96"/>
      <c r="W471" s="96"/>
      <c r="X471" s="156" t="s">
        <v>477</v>
      </c>
      <c r="Y471" s="96"/>
      <c r="Z471" s="96"/>
      <c r="AA471" s="96"/>
      <c r="AB471" s="98"/>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5"/>
      <c r="BG471" s="135"/>
      <c r="BH471" s="135"/>
      <c r="BI471" s="135"/>
      <c r="BJ471" s="135"/>
      <c r="BK471" s="135"/>
      <c r="BL471" s="135"/>
      <c r="BM471" s="135"/>
      <c r="BN471" s="135"/>
      <c r="BO471" s="135"/>
      <c r="BP471" s="135"/>
      <c r="BQ471" s="116"/>
      <c r="BR471" s="118"/>
      <c r="BS471" s="118"/>
      <c r="BT471" s="118"/>
      <c r="BU471" s="118"/>
      <c r="BV471" s="118"/>
      <c r="BW471" s="119"/>
      <c r="BX471" s="120"/>
      <c r="BY471" s="121"/>
      <c r="DQ471" s="94"/>
    </row>
    <row r="472" spans="1:121" s="113" customFormat="1" ht="12.75" customHeight="1" x14ac:dyDescent="0.25">
      <c r="A472" s="312"/>
      <c r="B472" s="313"/>
      <c r="C472" s="313"/>
      <c r="D472" s="313"/>
      <c r="E472" s="313"/>
      <c r="F472" s="313"/>
      <c r="G472" s="322"/>
      <c r="H472" s="394"/>
      <c r="I472" s="355"/>
      <c r="J472" s="111"/>
      <c r="K472" s="202"/>
      <c r="L472" s="164"/>
      <c r="M472" s="223" t="s">
        <v>470</v>
      </c>
      <c r="N472" s="221"/>
      <c r="O472" s="203"/>
      <c r="P472" s="181"/>
      <c r="Q472" s="276"/>
      <c r="T472" s="100" t="s">
        <v>50</v>
      </c>
      <c r="U472" s="100" t="s">
        <v>51</v>
      </c>
      <c r="V472" s="100" t="s">
        <v>52</v>
      </c>
      <c r="W472" s="101" t="s">
        <v>53</v>
      </c>
      <c r="X472" s="100" t="s">
        <v>54</v>
      </c>
      <c r="Y472" s="100" t="s">
        <v>55</v>
      </c>
      <c r="Z472" s="100" t="s">
        <v>56</v>
      </c>
      <c r="AA472" s="100" t="s">
        <v>57</v>
      </c>
      <c r="AB472" s="102" t="s">
        <v>58</v>
      </c>
      <c r="AC472" s="135"/>
      <c r="AD472" s="135"/>
      <c r="AE472" s="135"/>
      <c r="AF472" s="135"/>
      <c r="AG472" s="135"/>
      <c r="AH472" s="135"/>
      <c r="AI472" s="135"/>
      <c r="AJ472" s="135"/>
      <c r="AK472" s="135"/>
      <c r="AL472" s="135"/>
      <c r="AM472" s="135"/>
      <c r="AN472" s="135"/>
      <c r="AO472" s="135"/>
      <c r="AP472" s="135"/>
      <c r="AQ472" s="135"/>
      <c r="AR472" s="135"/>
      <c r="AS472" s="135"/>
      <c r="AT472" s="96"/>
      <c r="AU472" s="96"/>
      <c r="AV472" s="96"/>
      <c r="AW472" s="156"/>
      <c r="AX472" s="96"/>
      <c r="AY472" s="96"/>
      <c r="AZ472" s="96"/>
      <c r="BA472" s="135"/>
      <c r="BB472" s="135"/>
      <c r="BC472" s="135"/>
      <c r="BD472" s="135"/>
      <c r="BE472" s="135"/>
      <c r="BF472" s="135"/>
      <c r="BG472" s="135"/>
      <c r="BH472" s="135"/>
      <c r="BI472" s="135"/>
      <c r="BJ472" s="135"/>
      <c r="BK472" s="135"/>
      <c r="BL472" s="135"/>
      <c r="BM472" s="135"/>
      <c r="BN472" s="135"/>
      <c r="BO472" s="135"/>
      <c r="BP472" s="135"/>
      <c r="BQ472" s="116"/>
      <c r="BR472" s="118"/>
      <c r="BS472" s="118"/>
      <c r="BT472" s="118"/>
      <c r="BU472" s="118"/>
      <c r="BV472" s="118"/>
      <c r="BW472" s="119"/>
      <c r="BX472" s="120"/>
      <c r="BY472" s="121"/>
      <c r="DQ472" s="94"/>
    </row>
    <row r="473" spans="1:121" s="113" customFormat="1" ht="12.75" customHeight="1" x14ac:dyDescent="0.25">
      <c r="A473" s="312"/>
      <c r="B473" s="313"/>
      <c r="C473" s="313"/>
      <c r="D473" s="313"/>
      <c r="E473" s="313"/>
      <c r="F473" s="313"/>
      <c r="G473" s="322"/>
      <c r="H473" s="394"/>
      <c r="I473" s="355"/>
      <c r="J473" s="111"/>
      <c r="K473" s="202"/>
      <c r="L473" s="164"/>
      <c r="M473" s="223" t="s">
        <v>471</v>
      </c>
      <c r="N473" s="221"/>
      <c r="O473" s="203"/>
      <c r="P473" s="181"/>
      <c r="Q473" s="276"/>
      <c r="T473" s="135"/>
      <c r="U473" s="135"/>
      <c r="V473" s="135"/>
      <c r="W473" s="135"/>
      <c r="X473" s="135"/>
      <c r="Y473" s="135"/>
      <c r="Z473" s="135"/>
      <c r="AA473" s="135"/>
      <c r="AB473" s="102">
        <f>(AJ469*AJ470)+(AR469*AR470)+(AZ469*AZ470)+(BH469*BH470)+(BP469*BP470)</f>
        <v>1</v>
      </c>
      <c r="AC473" s="135"/>
      <c r="AD473" s="135"/>
      <c r="AE473" s="135"/>
      <c r="AF473" s="135"/>
      <c r="AG473" s="135"/>
      <c r="AH473" s="135"/>
      <c r="AI473" s="135"/>
      <c r="AJ473" s="135"/>
      <c r="AK473" s="135"/>
      <c r="AL473" s="135"/>
      <c r="AM473" s="135"/>
      <c r="AN473" s="135"/>
      <c r="AO473" s="135"/>
      <c r="AP473" s="135"/>
      <c r="AQ473" s="135"/>
      <c r="AR473" s="135"/>
      <c r="AS473" s="135"/>
      <c r="AT473" s="102"/>
      <c r="AU473" s="100"/>
      <c r="AV473" s="100"/>
      <c r="AW473" s="100"/>
      <c r="AX473" s="100"/>
      <c r="AY473" s="102"/>
      <c r="AZ473" s="104"/>
      <c r="BA473" s="135"/>
      <c r="BB473" s="135"/>
      <c r="BC473" s="135"/>
      <c r="BD473" s="135"/>
      <c r="BE473" s="135"/>
      <c r="BF473" s="135"/>
      <c r="BG473" s="135"/>
      <c r="BH473" s="135"/>
      <c r="BI473" s="135"/>
      <c r="BJ473" s="135"/>
      <c r="BK473" s="135"/>
      <c r="BL473" s="135"/>
      <c r="BM473" s="135"/>
      <c r="BN473" s="135"/>
      <c r="BO473" s="135"/>
      <c r="BP473" s="135"/>
      <c r="BQ473" s="116"/>
      <c r="BR473" s="118"/>
      <c r="BS473" s="118"/>
      <c r="BT473" s="118"/>
      <c r="BU473" s="118"/>
      <c r="BV473" s="118"/>
      <c r="BW473" s="119"/>
      <c r="BX473" s="120"/>
      <c r="BY473" s="121"/>
      <c r="DQ473" s="94"/>
    </row>
    <row r="474" spans="1:121" s="113" customFormat="1" ht="12.75" customHeight="1" x14ac:dyDescent="0.25">
      <c r="A474" s="312"/>
      <c r="B474" s="313"/>
      <c r="C474" s="313"/>
      <c r="D474" s="313"/>
      <c r="E474" s="313"/>
      <c r="F474" s="313"/>
      <c r="G474" s="322"/>
      <c r="H474" s="394"/>
      <c r="I474" s="355"/>
      <c r="J474" s="111"/>
      <c r="K474" s="202"/>
      <c r="L474" s="164"/>
      <c r="M474" s="223" t="s">
        <v>468</v>
      </c>
      <c r="N474" s="221"/>
      <c r="O474" s="203"/>
      <c r="P474" s="181"/>
      <c r="Q474" s="276"/>
      <c r="T474" s="135"/>
      <c r="U474" s="135"/>
      <c r="V474" s="135"/>
      <c r="W474" s="135"/>
      <c r="X474" s="135"/>
      <c r="Y474" s="135"/>
      <c r="Z474" s="135"/>
      <c r="AA474" s="135"/>
      <c r="AB474" s="98"/>
      <c r="AC474" s="135"/>
      <c r="AD474" s="135"/>
      <c r="AE474" s="135"/>
      <c r="AF474" s="135"/>
      <c r="AG474" s="135"/>
      <c r="AH474" s="135"/>
      <c r="AI474" s="135">
        <f>7*3/122</f>
        <v>0.1721311475409836</v>
      </c>
      <c r="AK474" s="135"/>
      <c r="AL474" s="135"/>
      <c r="AM474" s="135"/>
      <c r="AN474" s="135"/>
      <c r="AO474" s="135"/>
      <c r="AP474" s="135"/>
      <c r="AQ474" s="135">
        <f>12/(166+12)*0.35</f>
        <v>2.3595505617977526E-2</v>
      </c>
      <c r="AR474" s="135"/>
      <c r="AS474" s="135"/>
      <c r="AT474" s="135"/>
      <c r="AU474" s="135"/>
      <c r="AV474" s="135"/>
      <c r="AW474" s="135"/>
      <c r="AX474" s="135"/>
      <c r="AY474" s="135"/>
      <c r="AZ474" s="102"/>
      <c r="BA474" s="135"/>
      <c r="BB474" s="135"/>
      <c r="BC474" s="135"/>
      <c r="BD474" s="135"/>
      <c r="BE474" s="135"/>
      <c r="BF474" s="135"/>
      <c r="BG474" s="135"/>
      <c r="BH474" s="135"/>
      <c r="BI474" s="135"/>
      <c r="BJ474" s="135"/>
      <c r="BK474" s="135"/>
      <c r="BL474" s="135"/>
      <c r="BM474" s="135"/>
      <c r="BN474" s="135"/>
      <c r="BO474" s="135"/>
      <c r="BP474" s="135"/>
      <c r="BQ474" s="116"/>
      <c r="BR474" s="118"/>
      <c r="BS474" s="118"/>
      <c r="BT474" s="118"/>
      <c r="BU474" s="118"/>
      <c r="BV474" s="118"/>
      <c r="BW474" s="119"/>
      <c r="BX474" s="120"/>
      <c r="BY474" s="121"/>
      <c r="DQ474" s="94"/>
    </row>
    <row r="475" spans="1:121" s="113" customFormat="1" ht="20.25" customHeight="1" x14ac:dyDescent="0.25">
      <c r="A475" s="312"/>
      <c r="B475" s="313"/>
      <c r="C475" s="313"/>
      <c r="D475" s="313"/>
      <c r="E475" s="313"/>
      <c r="F475" s="313"/>
      <c r="G475" s="322"/>
      <c r="H475" s="394"/>
      <c r="I475" s="355"/>
      <c r="J475" s="111"/>
      <c r="K475" s="202"/>
      <c r="L475" s="164"/>
      <c r="M475" s="223"/>
      <c r="N475" s="221"/>
      <c r="O475" s="203"/>
      <c r="P475" s="181"/>
      <c r="Q475" s="276"/>
      <c r="T475" s="96"/>
      <c r="U475" s="96"/>
      <c r="V475" s="96"/>
      <c r="W475" s="96"/>
      <c r="X475" s="155" t="s">
        <v>467</v>
      </c>
      <c r="Y475" s="96"/>
      <c r="Z475" s="96"/>
      <c r="AA475" s="96"/>
      <c r="AB475" s="98"/>
      <c r="AC475" s="135"/>
      <c r="AD475" s="135"/>
      <c r="AE475" s="135"/>
      <c r="AF475" s="135"/>
      <c r="AG475" s="135"/>
      <c r="AH475" s="135"/>
      <c r="AI475" s="135">
        <f>7*3/(122+21)</f>
        <v>0.14685314685314685</v>
      </c>
      <c r="AJ475" s="281">
        <f>0.1*AI474</f>
        <v>1.7213114754098362E-2</v>
      </c>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5"/>
      <c r="BG475" s="135"/>
      <c r="BH475" s="135"/>
      <c r="BI475" s="135"/>
      <c r="BJ475" s="135"/>
      <c r="BK475" s="135"/>
      <c r="BL475" s="135"/>
      <c r="BM475" s="135"/>
      <c r="BN475" s="135"/>
      <c r="BO475" s="135"/>
      <c r="BP475" s="135"/>
      <c r="BQ475" s="116"/>
      <c r="BR475" s="118"/>
      <c r="BS475" s="118"/>
      <c r="BT475" s="118"/>
      <c r="BU475" s="118"/>
      <c r="BV475" s="118"/>
      <c r="BW475" s="119"/>
      <c r="BX475" s="120"/>
      <c r="BY475" s="121"/>
      <c r="DQ475" s="94"/>
    </row>
    <row r="476" spans="1:121" s="113" customFormat="1" ht="12.75" customHeight="1" x14ac:dyDescent="0.25">
      <c r="A476" s="312"/>
      <c r="B476" s="313"/>
      <c r="C476" s="313"/>
      <c r="D476" s="313"/>
      <c r="E476" s="313"/>
      <c r="F476" s="313"/>
      <c r="G476" s="322"/>
      <c r="H476" s="394"/>
      <c r="I476" s="355"/>
      <c r="J476" s="111"/>
      <c r="K476" s="202"/>
      <c r="L476" s="164"/>
      <c r="M476" s="223"/>
      <c r="N476" s="221"/>
      <c r="O476" s="203"/>
      <c r="P476" s="181"/>
      <c r="Q476" s="276"/>
      <c r="T476" s="100" t="s">
        <v>50</v>
      </c>
      <c r="U476" s="100" t="s">
        <v>51</v>
      </c>
      <c r="V476" s="100" t="s">
        <v>52</v>
      </c>
      <c r="W476" s="101" t="s">
        <v>53</v>
      </c>
      <c r="X476" s="100" t="s">
        <v>54</v>
      </c>
      <c r="Y476" s="100" t="s">
        <v>55</v>
      </c>
      <c r="Z476" s="100" t="s">
        <v>56</v>
      </c>
      <c r="AA476" s="100" t="s">
        <v>57</v>
      </c>
      <c r="AB476" s="102" t="s">
        <v>58</v>
      </c>
      <c r="AC476" s="135"/>
      <c r="AD476" s="135"/>
      <c r="AE476" s="135"/>
      <c r="AF476" s="135"/>
      <c r="AG476" s="135"/>
      <c r="AH476" s="135"/>
      <c r="AI476" s="135">
        <f>7/(122+7)</f>
        <v>5.4263565891472867E-2</v>
      </c>
      <c r="AJ476" s="281">
        <f>0.1*AI475</f>
        <v>1.4685314685314685E-2</v>
      </c>
      <c r="AK476" s="135"/>
      <c r="AL476" s="135"/>
      <c r="AM476" s="135">
        <f>AJ475+AQ474</f>
        <v>4.0808620372075888E-2</v>
      </c>
      <c r="AN476" s="135"/>
      <c r="AO476" s="135"/>
      <c r="AP476" s="135"/>
      <c r="AQ476" s="135"/>
      <c r="AR476" s="135"/>
      <c r="AS476" s="135"/>
      <c r="AT476" s="135"/>
      <c r="AU476" s="135"/>
      <c r="AV476" s="135"/>
      <c r="AW476" s="135"/>
      <c r="AX476" s="135"/>
      <c r="AY476" s="135"/>
      <c r="AZ476" s="135"/>
      <c r="BA476" s="135"/>
      <c r="BB476" s="135"/>
      <c r="BC476" s="135"/>
      <c r="BD476" s="135"/>
      <c r="BE476" s="135"/>
      <c r="BF476" s="135"/>
      <c r="BG476" s="135"/>
      <c r="BH476" s="135"/>
      <c r="BI476" s="135"/>
      <c r="BJ476" s="135"/>
      <c r="BK476" s="135"/>
      <c r="BL476" s="135"/>
      <c r="BM476" s="135"/>
      <c r="BN476" s="135"/>
      <c r="BO476" s="135"/>
      <c r="BP476" s="135"/>
      <c r="BQ476" s="116"/>
      <c r="BR476" s="118"/>
      <c r="BS476" s="118"/>
      <c r="BT476" s="118"/>
      <c r="BU476" s="118"/>
      <c r="BV476" s="118"/>
      <c r="BW476" s="119"/>
      <c r="BX476" s="120"/>
      <c r="BY476" s="121"/>
      <c r="DQ476" s="94"/>
    </row>
    <row r="477" spans="1:121" s="113" customFormat="1" ht="12.75" customHeight="1" x14ac:dyDescent="0.25">
      <c r="A477" s="312"/>
      <c r="B477" s="313"/>
      <c r="C477" s="313"/>
      <c r="D477" s="313"/>
      <c r="E477" s="313"/>
      <c r="F477" s="313"/>
      <c r="G477" s="322"/>
      <c r="H477" s="394"/>
      <c r="I477" s="355"/>
      <c r="J477" s="111"/>
      <c r="K477" s="202"/>
      <c r="L477" s="164"/>
      <c r="M477" s="223"/>
      <c r="N477" s="221"/>
      <c r="O477" s="203"/>
      <c r="P477" s="181"/>
      <c r="Q477" s="276"/>
      <c r="T477" s="135"/>
      <c r="U477" s="135"/>
      <c r="V477" s="135"/>
      <c r="W477" s="135">
        <f>W469</f>
        <v>907</v>
      </c>
      <c r="X477" s="135"/>
      <c r="Y477" s="135">
        <f>Y469</f>
        <v>85</v>
      </c>
      <c r="Z477" s="135"/>
      <c r="AA477" s="135">
        <f>AA469</f>
        <v>907</v>
      </c>
      <c r="AB477" s="102"/>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c r="BG477" s="135"/>
      <c r="BH477" s="135"/>
      <c r="BI477" s="135"/>
      <c r="BJ477" s="135"/>
      <c r="BK477" s="135"/>
      <c r="BL477" s="135"/>
      <c r="BM477" s="135"/>
      <c r="BN477" s="135"/>
      <c r="BO477" s="135"/>
      <c r="BP477" s="135"/>
      <c r="BQ477" s="116"/>
      <c r="BR477" s="118"/>
      <c r="BS477" s="118"/>
      <c r="BT477" s="118"/>
      <c r="BU477" s="118"/>
      <c r="BV477" s="118"/>
      <c r="BW477" s="119"/>
      <c r="BX477" s="120"/>
      <c r="BY477" s="121"/>
      <c r="DQ477" s="94"/>
    </row>
    <row r="478" spans="1:121" s="113" customFormat="1" ht="12.75" customHeight="1" x14ac:dyDescent="0.25">
      <c r="A478" s="312"/>
      <c r="B478" s="313"/>
      <c r="C478" s="313"/>
      <c r="D478" s="313"/>
      <c r="E478" s="313"/>
      <c r="F478" s="313"/>
      <c r="G478" s="322"/>
      <c r="H478" s="394"/>
      <c r="I478" s="355"/>
      <c r="J478" s="111"/>
      <c r="K478" s="202"/>
      <c r="L478" s="164"/>
      <c r="M478" s="223"/>
      <c r="N478" s="221"/>
      <c r="O478" s="203"/>
      <c r="P478" s="181"/>
      <c r="Q478" s="276"/>
      <c r="T478" s="135"/>
      <c r="U478" s="135"/>
      <c r="V478" s="135"/>
      <c r="W478" s="135">
        <f>SUM(AE469,AM469,AU469,BC469,BK469)</f>
        <v>907</v>
      </c>
      <c r="X478" s="135"/>
      <c r="Y478" s="135">
        <f>SUM(AG469,AO469,AW469,BE469,BM469)</f>
        <v>85</v>
      </c>
      <c r="Z478" s="135"/>
      <c r="AA478" s="135">
        <f>SUM(AI469,AQ469,AY469,BG469,BO469)</f>
        <v>907</v>
      </c>
      <c r="AB478" s="98"/>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c r="BG478" s="135"/>
      <c r="BH478" s="135"/>
      <c r="BI478" s="135"/>
      <c r="BJ478" s="135"/>
      <c r="BK478" s="135"/>
      <c r="BL478" s="135" t="s">
        <v>584</v>
      </c>
      <c r="BM478" s="135"/>
      <c r="BN478" s="135"/>
      <c r="BO478" s="283">
        <f>(9)/(359)*0.2</f>
        <v>5.0139275766016714E-3</v>
      </c>
      <c r="BP478" s="283">
        <f>(9)/(162)*0.2</f>
        <v>1.1111111111111112E-2</v>
      </c>
      <c r="BQ478" s="116"/>
      <c r="BR478" s="118"/>
      <c r="BS478" s="118"/>
      <c r="BT478" s="118"/>
      <c r="BU478" s="118"/>
      <c r="BV478" s="118"/>
      <c r="BW478" s="119"/>
      <c r="BX478" s="120"/>
      <c r="BY478" s="121"/>
      <c r="DQ478" s="94"/>
    </row>
    <row r="479" spans="1:121" s="113" customFormat="1" ht="12.75" customHeight="1" x14ac:dyDescent="0.25">
      <c r="A479" s="312"/>
      <c r="B479" s="313"/>
      <c r="C479" s="313"/>
      <c r="D479" s="313"/>
      <c r="E479" s="313"/>
      <c r="F479" s="313"/>
      <c r="G479" s="322"/>
      <c r="H479" s="394"/>
      <c r="I479" s="355"/>
      <c r="J479" s="111"/>
      <c r="K479" s="202"/>
      <c r="L479" s="164"/>
      <c r="M479" s="223"/>
      <c r="N479" s="221"/>
      <c r="O479" s="203"/>
      <c r="P479" s="181"/>
      <c r="Q479" s="276"/>
      <c r="T479" s="96"/>
      <c r="U479" s="96"/>
      <c r="V479" s="96"/>
      <c r="W479" s="97"/>
      <c r="X479" s="96"/>
      <c r="Y479" s="97"/>
      <c r="Z479" s="96"/>
      <c r="AA479" s="97"/>
      <c r="AB479" s="98"/>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282"/>
      <c r="BP479" s="96"/>
      <c r="BQ479" s="96"/>
      <c r="BR479" s="96"/>
      <c r="BS479" s="96"/>
      <c r="BT479" s="96"/>
      <c r="BU479" s="96"/>
      <c r="BV479" s="96"/>
      <c r="BW479" s="96"/>
      <c r="BX479" s="96"/>
      <c r="BY479" s="96"/>
      <c r="BZ479" s="93"/>
      <c r="CA479" s="93"/>
      <c r="CB479" s="93"/>
      <c r="CC479" s="93"/>
      <c r="CD479" s="93"/>
      <c r="CE479" s="93"/>
      <c r="CF479" s="93"/>
      <c r="CG479" s="93"/>
      <c r="CH479" s="93"/>
      <c r="CI479" s="93"/>
      <c r="CJ479" s="93"/>
      <c r="CK479" s="93"/>
      <c r="CL479" s="93"/>
      <c r="CM479" s="93"/>
      <c r="CN479" s="93"/>
      <c r="CO479" s="93"/>
      <c r="DQ479" s="94"/>
    </row>
    <row r="480" spans="1:121" s="113" customFormat="1" ht="12.75" customHeight="1" x14ac:dyDescent="0.25">
      <c r="A480" s="312"/>
      <c r="B480" s="313"/>
      <c r="C480" s="313"/>
      <c r="D480" s="313"/>
      <c r="E480" s="313"/>
      <c r="F480" s="313"/>
      <c r="G480" s="322"/>
      <c r="H480" s="394"/>
      <c r="I480" s="355"/>
      <c r="J480" s="111"/>
      <c r="K480" s="202"/>
      <c r="L480" s="164"/>
      <c r="M480" s="223"/>
      <c r="N480" s="221"/>
      <c r="O480" s="203"/>
      <c r="P480" s="181"/>
      <c r="Q480" s="276"/>
      <c r="T480" s="96"/>
      <c r="U480" s="96"/>
      <c r="V480" s="96"/>
      <c r="W480" s="97"/>
      <c r="X480" s="96"/>
      <c r="Y480" s="97"/>
      <c r="Z480" s="96"/>
      <c r="AA480" s="97"/>
      <c r="AB480" s="98"/>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6" t="s">
        <v>585</v>
      </c>
      <c r="BM480" s="96"/>
      <c r="BN480" s="96"/>
      <c r="BO480" s="96">
        <f>(18/(153+18))*BP470</f>
        <v>2.1052631578947368E-2</v>
      </c>
      <c r="BP480" s="284">
        <f>(18/(359))*BP470</f>
        <v>1.0027855153203343E-2</v>
      </c>
      <c r="BQ480" s="96"/>
      <c r="BR480" s="96"/>
      <c r="BS480" s="96"/>
      <c r="BT480" s="96"/>
      <c r="BU480" s="96"/>
      <c r="BV480" s="96"/>
      <c r="BW480" s="96"/>
      <c r="BX480" s="96"/>
      <c r="BY480" s="96"/>
      <c r="BZ480" s="93"/>
      <c r="CA480" s="93"/>
      <c r="CB480" s="93"/>
      <c r="CC480" s="93"/>
      <c r="CD480" s="93"/>
      <c r="CE480" s="93"/>
      <c r="CF480" s="93"/>
      <c r="CG480" s="93"/>
      <c r="CH480" s="93"/>
      <c r="CI480" s="93"/>
      <c r="CJ480" s="93"/>
      <c r="CK480" s="93"/>
      <c r="CL480" s="93"/>
      <c r="CM480" s="93"/>
      <c r="CN480" s="93"/>
      <c r="CO480" s="93"/>
      <c r="DQ480" s="94"/>
    </row>
    <row r="481" spans="1:121" s="113" customFormat="1" ht="12.75" customHeight="1" x14ac:dyDescent="0.25">
      <c r="A481" s="312"/>
      <c r="B481" s="313"/>
      <c r="C481" s="313"/>
      <c r="D481" s="313"/>
      <c r="E481" s="313"/>
      <c r="F481" s="313"/>
      <c r="G481" s="322"/>
      <c r="H481" s="394"/>
      <c r="I481" s="355"/>
      <c r="J481" s="111"/>
      <c r="K481" s="202"/>
      <c r="L481" s="164"/>
      <c r="M481" s="223"/>
      <c r="N481" s="221"/>
      <c r="O481" s="203"/>
      <c r="P481" s="181"/>
      <c r="Q481" s="276"/>
      <c r="T481" s="96"/>
      <c r="U481" s="96"/>
      <c r="V481" s="96"/>
      <c r="W481" s="97"/>
      <c r="X481" s="96"/>
      <c r="Y481" s="97"/>
      <c r="Z481" s="96"/>
      <c r="AA481" s="97"/>
      <c r="AB481" s="98"/>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c r="BG481" s="96"/>
      <c r="BH481" s="96"/>
      <c r="BI481" s="96"/>
      <c r="BJ481" s="96"/>
      <c r="BK481" s="96"/>
      <c r="BL481" s="96"/>
      <c r="BM481" s="96"/>
      <c r="BN481" s="96"/>
      <c r="BO481" s="96"/>
      <c r="BP481" s="96"/>
      <c r="BQ481" s="96"/>
      <c r="BR481" s="96"/>
      <c r="BS481" s="96"/>
      <c r="BT481" s="96"/>
      <c r="BU481" s="96"/>
      <c r="BV481" s="96"/>
      <c r="BW481" s="96"/>
      <c r="BX481" s="96"/>
      <c r="BY481" s="96"/>
      <c r="BZ481" s="93"/>
      <c r="CA481" s="93"/>
      <c r="CB481" s="93"/>
      <c r="CC481" s="93"/>
      <c r="CD481" s="93"/>
      <c r="CE481" s="93"/>
      <c r="CF481" s="93"/>
      <c r="CG481" s="93"/>
      <c r="CH481" s="93"/>
      <c r="CI481" s="93"/>
      <c r="CJ481" s="93"/>
      <c r="CK481" s="93"/>
      <c r="CL481" s="93"/>
      <c r="CM481" s="93"/>
      <c r="CN481" s="93"/>
      <c r="CO481" s="93"/>
      <c r="DQ481" s="94"/>
    </row>
    <row r="482" spans="1:121" s="113" customFormat="1" ht="12.75" customHeight="1" x14ac:dyDescent="0.25">
      <c r="A482" s="312"/>
      <c r="B482" s="313"/>
      <c r="C482" s="313"/>
      <c r="D482" s="313"/>
      <c r="E482" s="313"/>
      <c r="F482" s="313"/>
      <c r="G482" s="322"/>
      <c r="H482" s="394"/>
      <c r="I482" s="355"/>
      <c r="J482" s="111"/>
      <c r="K482" s="202"/>
      <c r="L482" s="164"/>
      <c r="M482" s="223"/>
      <c r="N482" s="221"/>
      <c r="O482" s="203"/>
      <c r="P482" s="181"/>
      <c r="Q482" s="276"/>
      <c r="T482" s="96"/>
      <c r="U482" s="96"/>
      <c r="V482" s="96"/>
      <c r="W482" s="97"/>
      <c r="X482" s="96"/>
      <c r="Y482" s="97"/>
      <c r="Z482" s="96"/>
      <c r="AA482" s="97"/>
      <c r="AB482" s="98"/>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c r="BG482" s="96"/>
      <c r="BH482" s="96"/>
      <c r="BI482" s="96"/>
      <c r="BJ482" s="96"/>
      <c r="BK482" s="96"/>
      <c r="BL482" s="96" t="s">
        <v>586</v>
      </c>
      <c r="BM482" s="96"/>
      <c r="BN482" s="96"/>
      <c r="BO482" s="96">
        <f>(14/(168))*BP470</f>
        <v>1.6666666666666666E-2</v>
      </c>
      <c r="BP482" s="282">
        <f>(18/(359))*BP470</f>
        <v>1.0027855153203343E-2</v>
      </c>
      <c r="BQ482" s="96"/>
      <c r="BR482" s="96"/>
      <c r="BS482" s="96"/>
      <c r="BT482" s="96"/>
      <c r="BU482" s="96"/>
      <c r="BV482" s="96"/>
      <c r="BW482" s="96"/>
      <c r="BX482" s="96"/>
      <c r="BY482" s="96"/>
      <c r="BZ482" s="93"/>
      <c r="CA482" s="93"/>
      <c r="CB482" s="93"/>
      <c r="CC482" s="93"/>
      <c r="CD482" s="93"/>
      <c r="CE482" s="93"/>
      <c r="CF482" s="93"/>
      <c r="CG482" s="93"/>
      <c r="CH482" s="93"/>
      <c r="CI482" s="93"/>
      <c r="CJ482" s="93"/>
      <c r="CK482" s="93"/>
      <c r="CL482" s="93"/>
      <c r="CM482" s="93"/>
      <c r="CN482" s="93"/>
      <c r="CO482" s="93"/>
      <c r="DQ482" s="94"/>
    </row>
    <row r="483" spans="1:121" s="113" customFormat="1" ht="12.75" customHeight="1" x14ac:dyDescent="0.25">
      <c r="A483" s="312"/>
      <c r="B483" s="313"/>
      <c r="C483" s="313"/>
      <c r="D483" s="313"/>
      <c r="E483" s="313"/>
      <c r="F483" s="313"/>
      <c r="G483" s="322"/>
      <c r="H483" s="394"/>
      <c r="I483" s="355"/>
      <c r="J483" s="111"/>
      <c r="K483" s="202"/>
      <c r="L483" s="164"/>
      <c r="M483" s="223"/>
      <c r="N483" s="221"/>
      <c r="O483" s="203"/>
      <c r="P483" s="181"/>
      <c r="Q483" s="276"/>
      <c r="T483" s="96"/>
      <c r="U483" s="96"/>
      <c r="V483" s="96"/>
      <c r="W483" s="97"/>
      <c r="X483" s="96"/>
      <c r="Y483" s="97"/>
      <c r="Z483" s="96"/>
      <c r="AA483" s="97"/>
      <c r="AB483" s="98"/>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c r="BE483" s="96"/>
      <c r="BF483" s="96"/>
      <c r="BG483" s="96"/>
      <c r="BH483" s="96"/>
      <c r="BI483" s="96"/>
      <c r="BJ483" s="96"/>
      <c r="BK483" s="96"/>
      <c r="BL483" s="96"/>
      <c r="BM483" s="96"/>
      <c r="BN483" s="96"/>
      <c r="BO483" s="96"/>
      <c r="BP483" s="96"/>
      <c r="BQ483" s="96"/>
      <c r="BR483" s="96"/>
      <c r="BS483" s="96"/>
      <c r="BT483" s="96"/>
      <c r="BU483" s="96"/>
      <c r="BV483" s="96"/>
      <c r="BW483" s="96"/>
      <c r="BX483" s="96"/>
      <c r="BY483" s="96"/>
      <c r="BZ483" s="93"/>
      <c r="CA483" s="93"/>
      <c r="CB483" s="93"/>
      <c r="CC483" s="93"/>
      <c r="CD483" s="93"/>
      <c r="CE483" s="93"/>
      <c r="CF483" s="93"/>
      <c r="CG483" s="93"/>
      <c r="CH483" s="93"/>
      <c r="CI483" s="93"/>
      <c r="CJ483" s="93"/>
      <c r="CK483" s="93"/>
      <c r="CL483" s="93"/>
      <c r="CM483" s="93"/>
      <c r="CN483" s="93"/>
      <c r="CO483" s="93"/>
      <c r="DQ483" s="94"/>
    </row>
    <row r="484" spans="1:121" s="113" customFormat="1" ht="12.75" customHeight="1" x14ac:dyDescent="0.25">
      <c r="A484" s="312"/>
      <c r="B484" s="313"/>
      <c r="C484" s="313"/>
      <c r="D484" s="313"/>
      <c r="E484" s="313"/>
      <c r="F484" s="313"/>
      <c r="G484" s="322"/>
      <c r="H484" s="394"/>
      <c r="I484" s="355"/>
      <c r="J484" s="111"/>
      <c r="K484" s="202"/>
      <c r="L484" s="164"/>
      <c r="M484" s="223"/>
      <c r="N484" s="221"/>
      <c r="O484" s="203"/>
      <c r="P484" s="181"/>
      <c r="Q484" s="276"/>
      <c r="T484" s="96"/>
      <c r="U484" s="96"/>
      <c r="V484" s="96"/>
      <c r="W484" s="97"/>
      <c r="X484" s="96"/>
      <c r="Y484" s="97"/>
      <c r="Z484" s="96"/>
      <c r="AA484" s="97"/>
      <c r="AB484" s="98"/>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6"/>
      <c r="BM484" s="96"/>
      <c r="BN484" s="96"/>
      <c r="BO484" s="96">
        <f>(7/160)*0.2</f>
        <v>8.7499999999999991E-3</v>
      </c>
      <c r="BP484" s="96"/>
      <c r="BQ484" s="96"/>
      <c r="BR484" s="96"/>
      <c r="BS484" s="96"/>
      <c r="BT484" s="96"/>
      <c r="BU484" s="96"/>
      <c r="BV484" s="96"/>
      <c r="BW484" s="96"/>
      <c r="BX484" s="96"/>
      <c r="BY484" s="96"/>
      <c r="BZ484" s="93"/>
      <c r="CA484" s="93"/>
      <c r="CB484" s="93"/>
      <c r="CC484" s="93"/>
      <c r="CD484" s="93"/>
      <c r="CE484" s="93"/>
      <c r="CF484" s="93"/>
      <c r="CG484" s="93"/>
      <c r="CH484" s="93"/>
      <c r="CI484" s="93"/>
      <c r="CJ484" s="93"/>
      <c r="CK484" s="93"/>
      <c r="CL484" s="93"/>
      <c r="CM484" s="93"/>
      <c r="CN484" s="93"/>
      <c r="CO484" s="93"/>
      <c r="DQ484" s="94"/>
    </row>
    <row r="485" spans="1:121" s="113" customFormat="1" ht="12.75" customHeight="1" x14ac:dyDescent="0.25">
      <c r="A485" s="312"/>
      <c r="B485" s="313"/>
      <c r="C485" s="313"/>
      <c r="D485" s="313"/>
      <c r="E485" s="313"/>
      <c r="F485" s="313"/>
      <c r="G485" s="322"/>
      <c r="H485" s="394"/>
      <c r="I485" s="355"/>
      <c r="J485" s="111"/>
      <c r="K485" s="202"/>
      <c r="L485" s="164"/>
      <c r="M485" s="223"/>
      <c r="N485" s="221"/>
      <c r="O485" s="203"/>
      <c r="P485" s="181"/>
      <c r="Q485" s="276"/>
      <c r="T485" s="96"/>
      <c r="U485" s="96"/>
      <c r="V485" s="96"/>
      <c r="W485" s="97"/>
      <c r="X485" s="96"/>
      <c r="Y485" s="97"/>
      <c r="Z485" s="96"/>
      <c r="AA485" s="97"/>
      <c r="AB485" s="98"/>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c r="BE485" s="96"/>
      <c r="BF485" s="96"/>
      <c r="BG485" s="96"/>
      <c r="BH485" s="96"/>
      <c r="BI485" s="96"/>
      <c r="BJ485" s="96"/>
      <c r="BK485" s="96"/>
      <c r="BL485" s="96" t="s">
        <v>587</v>
      </c>
      <c r="BM485" s="96"/>
      <c r="BN485" s="96"/>
      <c r="BO485" s="96">
        <f>26/201*0.2</f>
        <v>2.5870646766169153E-2</v>
      </c>
      <c r="BP485" s="96"/>
      <c r="BQ485" s="96"/>
      <c r="BR485" s="96"/>
      <c r="BS485" s="96"/>
      <c r="BT485" s="96"/>
      <c r="BU485" s="96"/>
      <c r="BV485" s="96"/>
      <c r="BW485" s="96"/>
      <c r="BX485" s="96"/>
      <c r="BY485" s="96"/>
      <c r="BZ485" s="93"/>
      <c r="CA485" s="93"/>
      <c r="CB485" s="93"/>
      <c r="CC485" s="93"/>
      <c r="CD485" s="93"/>
      <c r="CE485" s="93"/>
      <c r="CF485" s="93"/>
      <c r="CG485" s="93"/>
      <c r="CH485" s="93"/>
      <c r="CI485" s="93"/>
      <c r="CJ485" s="93"/>
      <c r="CK485" s="93"/>
      <c r="CL485" s="93"/>
      <c r="CM485" s="93"/>
      <c r="CN485" s="93"/>
      <c r="CO485" s="93"/>
      <c r="DQ485" s="94"/>
    </row>
    <row r="486" spans="1:121" s="113" customFormat="1" ht="12.75" customHeight="1" x14ac:dyDescent="0.25">
      <c r="A486" s="312"/>
      <c r="B486" s="313"/>
      <c r="C486" s="313"/>
      <c r="D486" s="313"/>
      <c r="E486" s="313"/>
      <c r="F486" s="313"/>
      <c r="G486" s="322"/>
      <c r="H486" s="394"/>
      <c r="I486" s="355"/>
      <c r="J486" s="111"/>
      <c r="K486" s="202"/>
      <c r="L486" s="164"/>
      <c r="M486" s="223"/>
      <c r="N486" s="221"/>
      <c r="O486" s="203"/>
      <c r="P486" s="181"/>
      <c r="Q486" s="276"/>
      <c r="T486" s="96"/>
      <c r="U486" s="96"/>
      <c r="V486" s="96"/>
      <c r="W486" s="97"/>
      <c r="X486" s="96"/>
      <c r="Y486" s="97"/>
      <c r="Z486" s="96"/>
      <c r="AA486" s="97"/>
      <c r="AB486" s="98"/>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96"/>
      <c r="BG486" s="96"/>
      <c r="BH486" s="96"/>
      <c r="BI486" s="96"/>
      <c r="BJ486" s="96"/>
      <c r="BK486" s="96"/>
      <c r="BL486" s="96"/>
      <c r="BM486" s="96"/>
      <c r="BN486" s="96"/>
      <c r="BO486" s="96"/>
      <c r="BP486" s="96"/>
      <c r="BQ486" s="96"/>
      <c r="BR486" s="96"/>
      <c r="BS486" s="96"/>
      <c r="BT486" s="96"/>
      <c r="BU486" s="96"/>
      <c r="BV486" s="96"/>
      <c r="BW486" s="96"/>
      <c r="BX486" s="96"/>
      <c r="BY486" s="96"/>
      <c r="BZ486" s="93"/>
      <c r="CA486" s="93"/>
      <c r="CB486" s="93"/>
      <c r="CC486" s="93"/>
      <c r="CD486" s="93"/>
      <c r="CE486" s="93"/>
      <c r="CF486" s="93"/>
      <c r="CG486" s="93"/>
      <c r="CH486" s="93"/>
      <c r="CI486" s="93"/>
      <c r="CJ486" s="93"/>
      <c r="CK486" s="93"/>
      <c r="CL486" s="93"/>
      <c r="CM486" s="93"/>
      <c r="CN486" s="93"/>
      <c r="CO486" s="93"/>
      <c r="DQ486" s="94"/>
    </row>
    <row r="487" spans="1:121" s="113" customFormat="1" ht="12.75" customHeight="1" x14ac:dyDescent="0.25">
      <c r="A487" s="312"/>
      <c r="B487" s="313"/>
      <c r="C487" s="313"/>
      <c r="D487" s="313"/>
      <c r="E487" s="313"/>
      <c r="F487" s="313"/>
      <c r="G487" s="322"/>
      <c r="H487" s="394"/>
      <c r="I487" s="355"/>
      <c r="J487" s="111"/>
      <c r="K487" s="202"/>
      <c r="L487" s="164"/>
      <c r="M487" s="223"/>
      <c r="N487" s="221"/>
      <c r="O487" s="203"/>
      <c r="P487" s="181"/>
      <c r="Q487" s="276"/>
      <c r="T487" s="96"/>
      <c r="U487" s="96"/>
      <c r="V487" s="96"/>
      <c r="W487" s="97"/>
      <c r="X487" s="96"/>
      <c r="Y487" s="97"/>
      <c r="Z487" s="96"/>
      <c r="AA487" s="97"/>
      <c r="AB487" s="98"/>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c r="BM487" s="96"/>
      <c r="BN487" s="96"/>
      <c r="BO487" s="96"/>
      <c r="BP487" s="96"/>
      <c r="BQ487" s="96"/>
      <c r="BR487" s="96"/>
      <c r="BS487" s="96"/>
      <c r="BT487" s="96"/>
      <c r="BU487" s="96"/>
      <c r="BV487" s="96"/>
      <c r="BW487" s="96"/>
      <c r="BX487" s="96"/>
      <c r="BY487" s="96"/>
      <c r="BZ487" s="93"/>
      <c r="CA487" s="93"/>
      <c r="CB487" s="93"/>
      <c r="CC487" s="93"/>
      <c r="CD487" s="93"/>
      <c r="CE487" s="93"/>
      <c r="CF487" s="93"/>
      <c r="CG487" s="93"/>
      <c r="CH487" s="93"/>
      <c r="CI487" s="93"/>
      <c r="CJ487" s="93"/>
      <c r="CK487" s="93"/>
      <c r="CL487" s="93"/>
      <c r="CM487" s="93"/>
      <c r="CN487" s="93"/>
      <c r="CO487" s="93"/>
      <c r="DQ487" s="94"/>
    </row>
    <row r="488" spans="1:121" s="113" customFormat="1" ht="12.75" customHeight="1" x14ac:dyDescent="0.25">
      <c r="A488" s="312"/>
      <c r="B488" s="313"/>
      <c r="C488" s="313"/>
      <c r="D488" s="313"/>
      <c r="E488" s="313"/>
      <c r="F488" s="313"/>
      <c r="G488" s="322"/>
      <c r="H488" s="394"/>
      <c r="I488" s="355"/>
      <c r="J488" s="111"/>
      <c r="K488" s="202"/>
      <c r="L488" s="164"/>
      <c r="M488" s="223"/>
      <c r="N488" s="221"/>
      <c r="O488" s="203"/>
      <c r="P488" s="181"/>
      <c r="Q488" s="276"/>
      <c r="T488" s="96"/>
      <c r="U488" s="96"/>
      <c r="V488" s="96"/>
      <c r="W488" s="97"/>
      <c r="X488" s="96"/>
      <c r="Y488" s="97"/>
      <c r="Z488" s="96"/>
      <c r="AA488" s="97"/>
      <c r="AB488" s="98"/>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6"/>
      <c r="BM488" s="96"/>
      <c r="BN488" s="96"/>
      <c r="BO488" s="96"/>
      <c r="BP488" s="96"/>
      <c r="BQ488" s="96"/>
      <c r="BR488" s="96"/>
      <c r="BS488" s="96"/>
      <c r="BT488" s="96"/>
      <c r="BU488" s="96"/>
      <c r="BV488" s="96"/>
      <c r="BW488" s="96"/>
      <c r="BX488" s="96"/>
      <c r="BY488" s="96"/>
      <c r="BZ488" s="93"/>
      <c r="CA488" s="93"/>
      <c r="CB488" s="93"/>
      <c r="CC488" s="93"/>
      <c r="CD488" s="93"/>
      <c r="CE488" s="93"/>
      <c r="CF488" s="93"/>
      <c r="CG488" s="93"/>
      <c r="CH488" s="93"/>
      <c r="CI488" s="93"/>
      <c r="CJ488" s="93"/>
      <c r="CK488" s="93"/>
      <c r="CL488" s="93"/>
      <c r="CM488" s="93"/>
      <c r="CN488" s="93"/>
      <c r="CO488" s="93"/>
      <c r="DQ488" s="94"/>
    </row>
    <row r="489" spans="1:121" s="113" customFormat="1" ht="12.75" customHeight="1" x14ac:dyDescent="0.25">
      <c r="A489" s="312"/>
      <c r="B489" s="313"/>
      <c r="C489" s="313"/>
      <c r="D489" s="313"/>
      <c r="E489" s="313"/>
      <c r="F489" s="313"/>
      <c r="G489" s="322"/>
      <c r="H489" s="394"/>
      <c r="I489" s="355"/>
      <c r="J489" s="111"/>
      <c r="K489" s="202"/>
      <c r="L489" s="164"/>
      <c r="M489" s="223"/>
      <c r="N489" s="221"/>
      <c r="O489" s="203"/>
      <c r="P489" s="181"/>
      <c r="Q489" s="276"/>
      <c r="T489" s="96"/>
      <c r="U489" s="96"/>
      <c r="V489" s="96"/>
      <c r="W489" s="97"/>
      <c r="X489" s="96"/>
      <c r="Y489" s="97"/>
      <c r="Z489" s="96"/>
      <c r="AA489" s="97"/>
      <c r="AB489" s="98"/>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3"/>
      <c r="CA489" s="93"/>
      <c r="CB489" s="93"/>
      <c r="CC489" s="93"/>
      <c r="CD489" s="93"/>
      <c r="CE489" s="93"/>
      <c r="CF489" s="93"/>
      <c r="CG489" s="93"/>
      <c r="CH489" s="93"/>
      <c r="CI489" s="93"/>
      <c r="CJ489" s="93"/>
      <c r="CK489" s="93"/>
      <c r="CL489" s="93"/>
      <c r="CM489" s="93"/>
      <c r="CN489" s="93"/>
      <c r="CO489" s="93"/>
      <c r="DQ489" s="94"/>
    </row>
    <row r="490" spans="1:121" s="113" customFormat="1" ht="12.75" customHeight="1" x14ac:dyDescent="0.25">
      <c r="A490" s="312"/>
      <c r="B490" s="313"/>
      <c r="C490" s="313"/>
      <c r="D490" s="313"/>
      <c r="E490" s="313"/>
      <c r="F490" s="313"/>
      <c r="G490" s="322"/>
      <c r="H490" s="394"/>
      <c r="I490" s="355"/>
      <c r="J490" s="111"/>
      <c r="K490" s="202"/>
      <c r="L490" s="164"/>
      <c r="M490" s="223"/>
      <c r="N490" s="221"/>
      <c r="O490" s="203"/>
      <c r="P490" s="181"/>
      <c r="Q490" s="276"/>
      <c r="T490" s="96"/>
      <c r="U490" s="96"/>
      <c r="V490" s="96"/>
      <c r="W490" s="97"/>
      <c r="X490" s="96"/>
      <c r="Y490" s="97"/>
      <c r="Z490" s="96"/>
      <c r="AA490" s="97"/>
      <c r="AB490" s="98"/>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6"/>
      <c r="BM490" s="96"/>
      <c r="BN490" s="96"/>
      <c r="BO490" s="96"/>
      <c r="BP490" s="96"/>
      <c r="BQ490" s="96"/>
      <c r="BR490" s="96"/>
      <c r="BS490" s="96"/>
      <c r="BT490" s="96"/>
      <c r="BU490" s="96"/>
      <c r="BV490" s="96"/>
      <c r="BW490" s="96"/>
      <c r="BX490" s="96"/>
      <c r="BY490" s="96"/>
      <c r="BZ490" s="93"/>
      <c r="CA490" s="93"/>
      <c r="CB490" s="93"/>
      <c r="CC490" s="93"/>
      <c r="CD490" s="93"/>
      <c r="CE490" s="93"/>
      <c r="CF490" s="93"/>
      <c r="CG490" s="93"/>
      <c r="CH490" s="93"/>
      <c r="CI490" s="93"/>
      <c r="CJ490" s="93"/>
      <c r="CK490" s="93"/>
      <c r="CL490" s="93"/>
      <c r="CM490" s="93"/>
      <c r="CN490" s="93"/>
      <c r="CO490" s="93"/>
      <c r="DQ490" s="94"/>
    </row>
    <row r="491" spans="1:121" s="113" customFormat="1" ht="12.75" customHeight="1" x14ac:dyDescent="0.25">
      <c r="A491" s="312"/>
      <c r="B491" s="313"/>
      <c r="C491" s="313"/>
      <c r="D491" s="313"/>
      <c r="E491" s="313"/>
      <c r="F491" s="313"/>
      <c r="G491" s="322"/>
      <c r="H491" s="394"/>
      <c r="I491" s="355"/>
      <c r="J491" s="111"/>
      <c r="K491" s="202"/>
      <c r="L491" s="164"/>
      <c r="M491" s="223"/>
      <c r="N491" s="221"/>
      <c r="O491" s="203"/>
      <c r="P491" s="181"/>
      <c r="Q491" s="276"/>
      <c r="T491" s="96"/>
      <c r="U491" s="96"/>
      <c r="V491" s="96"/>
      <c r="W491" s="97"/>
      <c r="X491" s="96"/>
      <c r="Y491" s="97"/>
      <c r="Z491" s="96"/>
      <c r="AA491" s="97"/>
      <c r="AB491" s="98"/>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96"/>
      <c r="BC491" s="96"/>
      <c r="BD491" s="96"/>
      <c r="BE491" s="96"/>
      <c r="BF491" s="96"/>
      <c r="BG491" s="96"/>
      <c r="BH491" s="96"/>
      <c r="BI491" s="96"/>
      <c r="BJ491" s="96"/>
      <c r="BK491" s="96"/>
      <c r="BL491" s="96"/>
      <c r="BM491" s="96"/>
      <c r="BN491" s="96"/>
      <c r="BO491" s="96"/>
      <c r="BP491" s="96"/>
      <c r="BQ491" s="96"/>
      <c r="BR491" s="96"/>
      <c r="BS491" s="96"/>
      <c r="BT491" s="96"/>
      <c r="BU491" s="96"/>
      <c r="BV491" s="96"/>
      <c r="BW491" s="96"/>
      <c r="BX491" s="96"/>
      <c r="BY491" s="96"/>
      <c r="BZ491" s="93"/>
      <c r="CA491" s="93"/>
      <c r="CB491" s="93"/>
      <c r="CC491" s="93"/>
      <c r="CD491" s="93"/>
      <c r="CE491" s="93"/>
      <c r="CF491" s="93"/>
      <c r="CG491" s="93"/>
      <c r="CH491" s="93"/>
      <c r="CI491" s="93"/>
      <c r="CJ491" s="93"/>
      <c r="CK491" s="93"/>
      <c r="CL491" s="93"/>
      <c r="CM491" s="93"/>
      <c r="CN491" s="93"/>
      <c r="CO491" s="93"/>
      <c r="DQ491" s="94"/>
    </row>
    <row r="492" spans="1:121" ht="12.75" customHeight="1" x14ac:dyDescent="0.25"/>
    <row r="493" spans="1:121" ht="12.75" customHeight="1" x14ac:dyDescent="0.25"/>
    <row r="494" spans="1:121" ht="12.75" customHeight="1" x14ac:dyDescent="0.25"/>
    <row r="495" spans="1:121" ht="12.75" customHeight="1" x14ac:dyDescent="0.25"/>
    <row r="496" spans="1:121" ht="12.75" customHeight="1" x14ac:dyDescent="0.25"/>
    <row r="497" spans="23:77" ht="12.75" customHeight="1" x14ac:dyDescent="0.25"/>
    <row r="498" spans="23:77" ht="12.75" customHeight="1" x14ac:dyDescent="0.25"/>
    <row r="499" spans="23:77" ht="12.75" customHeight="1" x14ac:dyDescent="0.25"/>
    <row r="500" spans="23:77" ht="12.75" customHeight="1" x14ac:dyDescent="0.25"/>
    <row r="501" spans="23:77" ht="12.75" customHeight="1" x14ac:dyDescent="0.25"/>
    <row r="502" spans="23:77" ht="12.75" customHeight="1" x14ac:dyDescent="0.25"/>
    <row r="503" spans="23:77" ht="12.75" customHeight="1" x14ac:dyDescent="0.25"/>
    <row r="504" spans="23:77" ht="12.75" customHeight="1" x14ac:dyDescent="0.25">
      <c r="W504" s="96"/>
      <c r="Y504" s="96"/>
      <c r="AA504" s="96"/>
      <c r="BQ504" s="116"/>
      <c r="BR504" s="118"/>
      <c r="BS504" s="118"/>
      <c r="BT504" s="118"/>
      <c r="BU504" s="118"/>
      <c r="BV504" s="118"/>
      <c r="BW504" s="119"/>
      <c r="BX504" s="120"/>
      <c r="BY504" s="121"/>
    </row>
    <row r="505" spans="23:77" ht="12.75" customHeight="1" x14ac:dyDescent="0.25">
      <c r="W505" s="96"/>
      <c r="Y505" s="96"/>
      <c r="AA505" s="96"/>
      <c r="BQ505" s="116"/>
      <c r="BR505" s="118"/>
      <c r="BS505" s="118"/>
      <c r="BT505" s="118"/>
      <c r="BU505" s="118"/>
      <c r="BV505" s="118"/>
      <c r="BW505" s="119"/>
      <c r="BX505" s="120"/>
      <c r="BY505" s="121"/>
    </row>
    <row r="506" spans="23:77" ht="12.75" customHeight="1" x14ac:dyDescent="0.25">
      <c r="W506" s="96"/>
      <c r="Y506" s="96"/>
      <c r="AA506" s="96"/>
      <c r="BQ506" s="116"/>
      <c r="BR506" s="118"/>
      <c r="BS506" s="118"/>
      <c r="BT506" s="118"/>
      <c r="BU506" s="118"/>
      <c r="BV506" s="118"/>
      <c r="BW506" s="119"/>
      <c r="BX506" s="120"/>
      <c r="BY506" s="121"/>
    </row>
    <row r="507" spans="23:77" ht="12.75" customHeight="1" x14ac:dyDescent="0.25">
      <c r="W507" s="96"/>
      <c r="Y507" s="96"/>
      <c r="AA507" s="96"/>
      <c r="BQ507" s="116"/>
      <c r="BR507" s="118"/>
      <c r="BS507" s="118"/>
      <c r="BT507" s="118"/>
      <c r="BU507" s="118"/>
      <c r="BV507" s="118"/>
      <c r="BW507" s="119"/>
      <c r="BX507" s="120"/>
      <c r="BY507" s="121"/>
    </row>
    <row r="508" spans="23:77" ht="12.75" customHeight="1" x14ac:dyDescent="0.25">
      <c r="W508" s="96"/>
      <c r="Y508" s="96"/>
      <c r="AA508" s="96"/>
      <c r="BQ508" s="116"/>
      <c r="BR508" s="118"/>
      <c r="BS508" s="118"/>
      <c r="BT508" s="118"/>
      <c r="BU508" s="118"/>
      <c r="BV508" s="118"/>
      <c r="BW508" s="119"/>
      <c r="BX508" s="120"/>
      <c r="BY508" s="121"/>
    </row>
    <row r="509" spans="23:77" ht="12.75" customHeight="1" x14ac:dyDescent="0.25">
      <c r="W509" s="96"/>
      <c r="Y509" s="96"/>
      <c r="AA509" s="96"/>
      <c r="BQ509" s="116"/>
      <c r="BR509" s="118"/>
      <c r="BS509" s="118"/>
      <c r="BT509" s="118"/>
      <c r="BU509" s="118"/>
      <c r="BV509" s="118"/>
      <c r="BW509" s="119"/>
      <c r="BX509" s="120"/>
      <c r="BY509" s="121"/>
    </row>
    <row r="510" spans="23:77" ht="12.75" customHeight="1" x14ac:dyDescent="0.25">
      <c r="W510" s="96"/>
      <c r="Y510" s="96"/>
      <c r="AA510" s="96"/>
      <c r="BQ510" s="116"/>
      <c r="BR510" s="118"/>
      <c r="BS510" s="118"/>
      <c r="BT510" s="118"/>
      <c r="BU510" s="118"/>
      <c r="BV510" s="118"/>
      <c r="BW510" s="119"/>
      <c r="BX510" s="120"/>
      <c r="BY510" s="121"/>
    </row>
    <row r="511" spans="23:77" ht="12.75" customHeight="1" x14ac:dyDescent="0.25">
      <c r="W511" s="96"/>
      <c r="Y511" s="96"/>
      <c r="AA511" s="96"/>
      <c r="BQ511" s="116"/>
      <c r="BR511" s="118"/>
      <c r="BS511" s="118"/>
      <c r="BT511" s="118"/>
      <c r="BU511" s="118"/>
      <c r="BV511" s="118"/>
      <c r="BW511" s="119"/>
      <c r="BX511" s="120"/>
      <c r="BY511" s="121"/>
    </row>
    <row r="512" spans="23:77" ht="12.75" customHeight="1" x14ac:dyDescent="0.25">
      <c r="W512" s="96"/>
      <c r="Y512" s="96"/>
      <c r="AA512" s="96"/>
      <c r="BQ512" s="116"/>
      <c r="BR512" s="118"/>
      <c r="BS512" s="118"/>
      <c r="BT512" s="118"/>
      <c r="BU512" s="118"/>
      <c r="BV512" s="118"/>
      <c r="BW512" s="119"/>
      <c r="BX512" s="120"/>
      <c r="BY512" s="121"/>
    </row>
    <row r="513" spans="23:77" ht="12.75" customHeight="1" x14ac:dyDescent="0.25">
      <c r="W513" s="96"/>
      <c r="Y513" s="96"/>
      <c r="AA513" s="96"/>
      <c r="BQ513" s="116"/>
      <c r="BR513" s="118"/>
      <c r="BS513" s="118"/>
      <c r="BT513" s="118"/>
      <c r="BU513" s="118"/>
      <c r="BV513" s="118"/>
      <c r="BW513" s="119"/>
      <c r="BX513" s="120"/>
      <c r="BY513" s="121"/>
    </row>
    <row r="514" spans="23:77" ht="12.75" customHeight="1" x14ac:dyDescent="0.25">
      <c r="W514" s="96"/>
      <c r="Y514" s="96"/>
      <c r="AA514" s="96"/>
      <c r="BQ514" s="116"/>
      <c r="BR514" s="118"/>
      <c r="BS514" s="118"/>
      <c r="BT514" s="118"/>
      <c r="BU514" s="118"/>
      <c r="BV514" s="118"/>
      <c r="BW514" s="119"/>
      <c r="BX514" s="120"/>
      <c r="BY514" s="121"/>
    </row>
    <row r="515" spans="23:77" ht="12.75" customHeight="1" x14ac:dyDescent="0.25">
      <c r="W515" s="96"/>
      <c r="Y515" s="96"/>
      <c r="AA515" s="96"/>
      <c r="BQ515" s="116"/>
      <c r="BR515" s="118"/>
      <c r="BS515" s="118"/>
      <c r="BT515" s="118"/>
      <c r="BU515" s="118"/>
      <c r="BV515" s="118"/>
      <c r="BW515" s="119"/>
      <c r="BX515" s="120"/>
      <c r="BY515" s="121"/>
    </row>
    <row r="516" spans="23:77" ht="12.75" customHeight="1" x14ac:dyDescent="0.25">
      <c r="W516" s="96"/>
      <c r="Y516" s="96"/>
      <c r="AA516" s="96"/>
      <c r="BQ516" s="116"/>
      <c r="BR516" s="118"/>
      <c r="BS516" s="118"/>
      <c r="BT516" s="118"/>
      <c r="BU516" s="118"/>
      <c r="BV516" s="118"/>
      <c r="BW516" s="119"/>
      <c r="BX516" s="120"/>
      <c r="BY516" s="121"/>
    </row>
    <row r="517" spans="23:77" ht="12.75" customHeight="1" x14ac:dyDescent="0.25">
      <c r="W517" s="96"/>
      <c r="Y517" s="96"/>
      <c r="AA517" s="96"/>
      <c r="BQ517" s="116"/>
      <c r="BR517" s="118"/>
      <c r="BS517" s="118"/>
      <c r="BT517" s="118"/>
      <c r="BU517" s="118"/>
      <c r="BV517" s="118"/>
      <c r="BW517" s="119"/>
      <c r="BX517" s="120"/>
      <c r="BY517" s="121"/>
    </row>
    <row r="518" spans="23:77" ht="12.75" customHeight="1" x14ac:dyDescent="0.25">
      <c r="W518" s="96"/>
      <c r="Y518" s="96"/>
      <c r="AA518" s="96"/>
      <c r="BQ518" s="116"/>
      <c r="BR518" s="118"/>
      <c r="BS518" s="118"/>
      <c r="BT518" s="118"/>
      <c r="BU518" s="118"/>
      <c r="BV518" s="118"/>
      <c r="BW518" s="119"/>
      <c r="BX518" s="120"/>
      <c r="BY518" s="121"/>
    </row>
    <row r="519" spans="23:77" ht="12.75" customHeight="1" x14ac:dyDescent="0.25">
      <c r="W519" s="96"/>
      <c r="Y519" s="96"/>
      <c r="AA519" s="96"/>
      <c r="BQ519" s="116"/>
      <c r="BR519" s="118"/>
      <c r="BS519" s="118"/>
      <c r="BT519" s="118"/>
      <c r="BU519" s="118"/>
      <c r="BV519" s="118"/>
      <c r="BW519" s="119"/>
      <c r="BX519" s="120"/>
      <c r="BY519" s="121"/>
    </row>
    <row r="520" spans="23:77" ht="12.75" customHeight="1" x14ac:dyDescent="0.25">
      <c r="W520" s="96"/>
      <c r="Y520" s="96"/>
      <c r="AA520" s="96"/>
      <c r="BQ520" s="116"/>
      <c r="BR520" s="118"/>
      <c r="BS520" s="118"/>
      <c r="BT520" s="118"/>
      <c r="BU520" s="118"/>
      <c r="BV520" s="118"/>
      <c r="BW520" s="119"/>
      <c r="BX520" s="120"/>
      <c r="BY520" s="121"/>
    </row>
    <row r="521" spans="23:77" ht="12.75" customHeight="1" x14ac:dyDescent="0.25">
      <c r="W521" s="96"/>
      <c r="Y521" s="96"/>
      <c r="AA521" s="96"/>
      <c r="BQ521" s="116"/>
      <c r="BR521" s="118"/>
      <c r="BS521" s="118"/>
      <c r="BT521" s="118"/>
      <c r="BU521" s="118"/>
      <c r="BV521" s="118"/>
      <c r="BW521" s="119"/>
      <c r="BX521" s="120"/>
      <c r="BY521" s="121"/>
    </row>
    <row r="522" spans="23:77" ht="12.75" customHeight="1" x14ac:dyDescent="0.25">
      <c r="W522" s="96"/>
      <c r="Y522" s="96"/>
      <c r="AA522" s="96"/>
      <c r="BQ522" s="116"/>
      <c r="BR522" s="118"/>
      <c r="BS522" s="118"/>
      <c r="BT522" s="118"/>
      <c r="BU522" s="118"/>
      <c r="BV522" s="118"/>
      <c r="BW522" s="119"/>
      <c r="BX522" s="120"/>
      <c r="BY522" s="121"/>
    </row>
    <row r="523" spans="23:77" ht="12.75" customHeight="1" x14ac:dyDescent="0.25">
      <c r="W523" s="96"/>
      <c r="Y523" s="96"/>
      <c r="AA523" s="96"/>
      <c r="BQ523" s="116"/>
      <c r="BR523" s="118"/>
      <c r="BS523" s="118"/>
      <c r="BT523" s="118"/>
      <c r="BU523" s="118"/>
      <c r="BV523" s="118"/>
      <c r="BW523" s="119"/>
      <c r="BX523" s="120"/>
      <c r="BY523" s="121"/>
    </row>
    <row r="524" spans="23:77" ht="12.75" customHeight="1" x14ac:dyDescent="0.25">
      <c r="W524" s="96"/>
      <c r="Y524" s="96"/>
      <c r="AA524" s="96"/>
      <c r="BQ524" s="116"/>
      <c r="BR524" s="118"/>
      <c r="BS524" s="118"/>
      <c r="BT524" s="118"/>
      <c r="BU524" s="118"/>
      <c r="BV524" s="118"/>
      <c r="BW524" s="119"/>
      <c r="BX524" s="120"/>
      <c r="BY524" s="121"/>
    </row>
    <row r="525" spans="23:77" ht="12.75" customHeight="1" x14ac:dyDescent="0.25">
      <c r="W525" s="96"/>
      <c r="Y525" s="96"/>
      <c r="AA525" s="96"/>
      <c r="BQ525" s="116"/>
      <c r="BR525" s="118"/>
      <c r="BS525" s="118"/>
      <c r="BT525" s="118"/>
      <c r="BU525" s="118"/>
      <c r="BV525" s="118"/>
      <c r="BW525" s="119"/>
      <c r="BX525" s="120"/>
      <c r="BY525" s="121"/>
    </row>
    <row r="526" spans="23:77" ht="12.75" customHeight="1" x14ac:dyDescent="0.25">
      <c r="W526" s="96"/>
      <c r="Y526" s="96"/>
      <c r="AA526" s="96"/>
      <c r="BQ526" s="116"/>
      <c r="BR526" s="118"/>
      <c r="BS526" s="118"/>
      <c r="BT526" s="118"/>
      <c r="BU526" s="118"/>
      <c r="BV526" s="118"/>
      <c r="BW526" s="119"/>
      <c r="BX526" s="120"/>
      <c r="BY526" s="121"/>
    </row>
    <row r="527" spans="23:77" ht="12.75" customHeight="1" x14ac:dyDescent="0.25">
      <c r="W527" s="96"/>
      <c r="Y527" s="96"/>
      <c r="AA527" s="96"/>
      <c r="BQ527" s="116"/>
      <c r="BR527" s="118"/>
      <c r="BS527" s="118"/>
      <c r="BT527" s="118"/>
      <c r="BU527" s="118"/>
      <c r="BV527" s="118"/>
      <c r="BW527" s="119"/>
      <c r="BX527" s="120"/>
      <c r="BY527" s="121"/>
    </row>
    <row r="528" spans="23:77" ht="12.75" customHeight="1" x14ac:dyDescent="0.25">
      <c r="W528" s="96"/>
      <c r="Y528" s="96"/>
      <c r="AA528" s="96"/>
      <c r="BQ528" s="116"/>
      <c r="BR528" s="118"/>
      <c r="BS528" s="118"/>
      <c r="BT528" s="118"/>
      <c r="BU528" s="118"/>
      <c r="BV528" s="118"/>
      <c r="BW528" s="119"/>
      <c r="BX528" s="120"/>
      <c r="BY528" s="121"/>
    </row>
    <row r="529" spans="23:77" ht="12.75" customHeight="1" x14ac:dyDescent="0.25">
      <c r="W529" s="96"/>
      <c r="Y529" s="96"/>
      <c r="AA529" s="96"/>
      <c r="BQ529" s="116"/>
      <c r="BR529" s="118"/>
      <c r="BS529" s="118"/>
      <c r="BT529" s="118"/>
      <c r="BU529" s="118"/>
      <c r="BV529" s="118"/>
      <c r="BW529" s="119"/>
      <c r="BX529" s="120"/>
      <c r="BY529" s="121"/>
    </row>
    <row r="530" spans="23:77" ht="12.75" customHeight="1" x14ac:dyDescent="0.25">
      <c r="W530" s="96"/>
      <c r="Y530" s="96"/>
      <c r="AA530" s="96"/>
      <c r="BQ530" s="116"/>
      <c r="BR530" s="118"/>
      <c r="BS530" s="118"/>
      <c r="BT530" s="118"/>
      <c r="BU530" s="118"/>
      <c r="BV530" s="118"/>
      <c r="BW530" s="119"/>
      <c r="BX530" s="120"/>
      <c r="BY530" s="121"/>
    </row>
    <row r="531" spans="23:77" ht="12.75" customHeight="1" x14ac:dyDescent="0.25">
      <c r="W531" s="96"/>
      <c r="Y531" s="96"/>
      <c r="AA531" s="96"/>
      <c r="BQ531" s="116"/>
      <c r="BR531" s="118"/>
      <c r="BS531" s="118"/>
      <c r="BT531" s="118"/>
      <c r="BU531" s="118"/>
      <c r="BV531" s="118"/>
      <c r="BW531" s="119"/>
      <c r="BX531" s="120"/>
      <c r="BY531" s="121"/>
    </row>
    <row r="532" spans="23:77" ht="12.75" customHeight="1" x14ac:dyDescent="0.25">
      <c r="W532" s="96"/>
      <c r="Y532" s="96"/>
      <c r="AA532" s="96"/>
      <c r="BQ532" s="116"/>
      <c r="BR532" s="118"/>
      <c r="BS532" s="118"/>
      <c r="BT532" s="118"/>
      <c r="BU532" s="118"/>
      <c r="BV532" s="118"/>
      <c r="BW532" s="119"/>
      <c r="BX532" s="120"/>
      <c r="BY532" s="121"/>
    </row>
    <row r="533" spans="23:77" ht="12.75" customHeight="1" x14ac:dyDescent="0.25">
      <c r="W533" s="96"/>
      <c r="Y533" s="96"/>
      <c r="AA533" s="96"/>
      <c r="BQ533" s="116"/>
      <c r="BR533" s="118"/>
      <c r="BS533" s="118"/>
      <c r="BT533" s="118"/>
      <c r="BU533" s="118"/>
      <c r="BV533" s="118"/>
      <c r="BW533" s="119"/>
      <c r="BX533" s="120"/>
      <c r="BY533" s="121"/>
    </row>
    <row r="534" spans="23:77" ht="12.75" customHeight="1" x14ac:dyDescent="0.25">
      <c r="W534" s="96"/>
      <c r="Y534" s="96"/>
      <c r="AA534" s="96"/>
      <c r="BQ534" s="116"/>
      <c r="BR534" s="118"/>
      <c r="BS534" s="118"/>
      <c r="BT534" s="118"/>
      <c r="BU534" s="118"/>
      <c r="BV534" s="118"/>
      <c r="BW534" s="119"/>
      <c r="BX534" s="120"/>
      <c r="BY534" s="121"/>
    </row>
    <row r="535" spans="23:77" ht="12.75" customHeight="1" x14ac:dyDescent="0.25">
      <c r="W535" s="96"/>
      <c r="Y535" s="96"/>
      <c r="AA535" s="96"/>
      <c r="BQ535" s="116"/>
      <c r="BR535" s="118"/>
      <c r="BS535" s="118"/>
      <c r="BT535" s="118"/>
      <c r="BU535" s="118"/>
      <c r="BV535" s="118"/>
      <c r="BW535" s="119"/>
      <c r="BX535" s="120"/>
      <c r="BY535" s="121"/>
    </row>
    <row r="536" spans="23:77" ht="12.75" customHeight="1" x14ac:dyDescent="0.25">
      <c r="W536" s="96"/>
      <c r="Y536" s="96"/>
      <c r="AA536" s="96"/>
      <c r="BQ536" s="116"/>
      <c r="BR536" s="118"/>
      <c r="BS536" s="118"/>
      <c r="BT536" s="118"/>
      <c r="BU536" s="118"/>
      <c r="BV536" s="118"/>
      <c r="BW536" s="119"/>
      <c r="BX536" s="120"/>
      <c r="BY536" s="121"/>
    </row>
    <row r="537" spans="23:77" ht="12.75" customHeight="1" x14ac:dyDescent="0.25">
      <c r="W537" s="96"/>
      <c r="Y537" s="96"/>
      <c r="AA537" s="96"/>
      <c r="BQ537" s="116"/>
      <c r="BR537" s="118"/>
      <c r="BS537" s="118"/>
      <c r="BT537" s="118"/>
      <c r="BU537" s="118"/>
      <c r="BV537" s="118"/>
      <c r="BW537" s="119"/>
      <c r="BX537" s="120"/>
      <c r="BY537" s="121"/>
    </row>
    <row r="538" spans="23:77" ht="12.75" customHeight="1" x14ac:dyDescent="0.25">
      <c r="W538" s="96"/>
      <c r="Y538" s="96"/>
      <c r="AA538" s="96"/>
      <c r="BQ538" s="116"/>
      <c r="BR538" s="118"/>
      <c r="BS538" s="118"/>
      <c r="BT538" s="118"/>
      <c r="BU538" s="118"/>
      <c r="BV538" s="118"/>
      <c r="BW538" s="119"/>
      <c r="BX538" s="120"/>
      <c r="BY538" s="121"/>
    </row>
    <row r="539" spans="23:77" ht="12.75" customHeight="1" x14ac:dyDescent="0.25">
      <c r="W539" s="96"/>
      <c r="Y539" s="96"/>
      <c r="AA539" s="96"/>
      <c r="BQ539" s="116"/>
      <c r="BR539" s="118"/>
      <c r="BS539" s="118"/>
      <c r="BT539" s="118"/>
      <c r="BU539" s="118"/>
      <c r="BV539" s="118"/>
      <c r="BW539" s="119"/>
      <c r="BX539" s="120"/>
      <c r="BY539" s="121"/>
    </row>
    <row r="540" spans="23:77" ht="12.75" customHeight="1" x14ac:dyDescent="0.25">
      <c r="W540" s="96"/>
      <c r="Y540" s="96"/>
      <c r="AA540" s="96"/>
      <c r="BQ540" s="116"/>
      <c r="BR540" s="118"/>
      <c r="BS540" s="118"/>
      <c r="BT540" s="118"/>
      <c r="BU540" s="118"/>
      <c r="BV540" s="118"/>
      <c r="BW540" s="119"/>
      <c r="BX540" s="120"/>
      <c r="BY540" s="121"/>
    </row>
    <row r="541" spans="23:77" ht="12.75" customHeight="1" x14ac:dyDescent="0.25">
      <c r="W541" s="96"/>
      <c r="Y541" s="96"/>
      <c r="AA541" s="96"/>
      <c r="BQ541" s="116"/>
      <c r="BR541" s="118"/>
      <c r="BS541" s="118"/>
      <c r="BT541" s="118"/>
      <c r="BU541" s="118"/>
      <c r="BV541" s="118"/>
      <c r="BW541" s="119"/>
      <c r="BX541" s="120"/>
      <c r="BY541" s="121"/>
    </row>
    <row r="542" spans="23:77" ht="12.75" customHeight="1" x14ac:dyDescent="0.25">
      <c r="W542" s="96"/>
      <c r="Y542" s="96"/>
      <c r="AA542" s="96"/>
      <c r="BQ542" s="116"/>
      <c r="BR542" s="118"/>
      <c r="BS542" s="118"/>
      <c r="BT542" s="118"/>
      <c r="BU542" s="118"/>
      <c r="BV542" s="118"/>
      <c r="BW542" s="119"/>
      <c r="BX542" s="120"/>
      <c r="BY542" s="121"/>
    </row>
    <row r="543" spans="23:77" ht="12.75" customHeight="1" x14ac:dyDescent="0.25">
      <c r="W543" s="96"/>
      <c r="Y543" s="96"/>
      <c r="AA543" s="96"/>
      <c r="BQ543" s="116"/>
      <c r="BR543" s="118"/>
      <c r="BS543" s="118"/>
      <c r="BT543" s="118"/>
      <c r="BU543" s="118"/>
      <c r="BV543" s="118"/>
      <c r="BW543" s="119"/>
      <c r="BX543" s="120"/>
      <c r="BY543" s="121"/>
    </row>
    <row r="544" spans="23:77" ht="12.75" customHeight="1" x14ac:dyDescent="0.25">
      <c r="W544" s="96"/>
      <c r="Y544" s="96"/>
      <c r="AA544" s="96"/>
      <c r="BQ544" s="116"/>
      <c r="BR544" s="118"/>
      <c r="BS544" s="118"/>
      <c r="BT544" s="118"/>
      <c r="BU544" s="118"/>
      <c r="BV544" s="118"/>
      <c r="BW544" s="119"/>
      <c r="BX544" s="120"/>
      <c r="BY544" s="121"/>
    </row>
    <row r="545" spans="23:77" ht="12.75" customHeight="1" x14ac:dyDescent="0.25">
      <c r="W545" s="96"/>
      <c r="Y545" s="96"/>
      <c r="AA545" s="96"/>
      <c r="BQ545" s="116"/>
      <c r="BR545" s="118"/>
      <c r="BS545" s="118"/>
      <c r="BT545" s="118"/>
      <c r="BU545" s="118"/>
      <c r="BV545" s="118"/>
      <c r="BW545" s="119"/>
      <c r="BX545" s="120"/>
      <c r="BY545" s="121"/>
    </row>
    <row r="546" spans="23:77" ht="12.75" customHeight="1" x14ac:dyDescent="0.25">
      <c r="W546" s="96"/>
      <c r="Y546" s="96"/>
      <c r="AA546" s="96"/>
      <c r="BQ546" s="116"/>
      <c r="BR546" s="118"/>
      <c r="BS546" s="118"/>
      <c r="BT546" s="118"/>
      <c r="BU546" s="118"/>
      <c r="BV546" s="118"/>
      <c r="BW546" s="119"/>
      <c r="BX546" s="120"/>
      <c r="BY546" s="121"/>
    </row>
    <row r="547" spans="23:77" ht="12.75" customHeight="1" x14ac:dyDescent="0.25">
      <c r="W547" s="96"/>
      <c r="Y547" s="96"/>
      <c r="AA547" s="96"/>
      <c r="BQ547" s="116"/>
      <c r="BR547" s="118"/>
      <c r="BS547" s="118"/>
      <c r="BT547" s="118"/>
      <c r="BU547" s="118"/>
      <c r="BV547" s="118"/>
      <c r="BW547" s="119"/>
      <c r="BX547" s="120"/>
      <c r="BY547" s="121"/>
    </row>
    <row r="548" spans="23:77" ht="12.75" customHeight="1" x14ac:dyDescent="0.25">
      <c r="W548" s="96"/>
      <c r="Y548" s="96"/>
      <c r="AA548" s="96"/>
      <c r="BQ548" s="116"/>
      <c r="BR548" s="118"/>
      <c r="BS548" s="118"/>
      <c r="BT548" s="118"/>
      <c r="BU548" s="118"/>
      <c r="BV548" s="118"/>
      <c r="BW548" s="119"/>
      <c r="BX548" s="120"/>
      <c r="BY548" s="121"/>
    </row>
    <row r="549" spans="23:77" ht="12.75" customHeight="1" x14ac:dyDescent="0.25">
      <c r="W549" s="96"/>
      <c r="Y549" s="96"/>
      <c r="AA549" s="96"/>
      <c r="BQ549" s="116"/>
      <c r="BR549" s="118"/>
      <c r="BS549" s="118"/>
      <c r="BT549" s="118"/>
      <c r="BU549" s="118"/>
      <c r="BV549" s="118"/>
      <c r="BW549" s="119"/>
      <c r="BX549" s="120"/>
      <c r="BY549" s="121"/>
    </row>
    <row r="550" spans="23:77" ht="12.75" customHeight="1" x14ac:dyDescent="0.25">
      <c r="W550" s="96"/>
      <c r="Y550" s="96"/>
      <c r="AA550" s="96"/>
      <c r="BQ550" s="116"/>
      <c r="BR550" s="118"/>
      <c r="BS550" s="118"/>
      <c r="BT550" s="118"/>
      <c r="BU550" s="118"/>
      <c r="BV550" s="118"/>
      <c r="BW550" s="119"/>
      <c r="BX550" s="120"/>
      <c r="BY550" s="121"/>
    </row>
    <row r="551" spans="23:77" ht="12.75" customHeight="1" x14ac:dyDescent="0.25">
      <c r="W551" s="96"/>
      <c r="Y551" s="96"/>
      <c r="AA551" s="96"/>
      <c r="BQ551" s="116"/>
      <c r="BR551" s="118"/>
      <c r="BS551" s="118"/>
      <c r="BT551" s="118"/>
      <c r="BU551" s="118"/>
      <c r="BV551" s="118"/>
      <c r="BW551" s="119"/>
      <c r="BX551" s="120"/>
      <c r="BY551" s="121"/>
    </row>
    <row r="552" spans="23:77" ht="12.75" customHeight="1" x14ac:dyDescent="0.25">
      <c r="W552" s="96"/>
      <c r="Y552" s="96"/>
      <c r="AA552" s="96"/>
      <c r="BQ552" s="116"/>
      <c r="BR552" s="118"/>
      <c r="BS552" s="118"/>
      <c r="BT552" s="118"/>
      <c r="BU552" s="118"/>
      <c r="BV552" s="118"/>
      <c r="BW552" s="119"/>
      <c r="BX552" s="120"/>
      <c r="BY552" s="121"/>
    </row>
    <row r="553" spans="23:77" ht="12.75" customHeight="1" x14ac:dyDescent="0.25">
      <c r="W553" s="96"/>
      <c r="Y553" s="96"/>
      <c r="AA553" s="96"/>
      <c r="BQ553" s="116"/>
      <c r="BR553" s="118"/>
      <c r="BS553" s="118"/>
      <c r="BT553" s="118"/>
      <c r="BU553" s="118"/>
      <c r="BV553" s="118"/>
      <c r="BW553" s="119"/>
      <c r="BX553" s="120"/>
      <c r="BY553" s="121"/>
    </row>
    <row r="554" spans="23:77" ht="12.75" customHeight="1" x14ac:dyDescent="0.25">
      <c r="W554" s="96"/>
      <c r="Y554" s="96"/>
      <c r="AA554" s="96"/>
      <c r="BQ554" s="116"/>
      <c r="BR554" s="118"/>
      <c r="BS554" s="118"/>
      <c r="BT554" s="118"/>
      <c r="BU554" s="118"/>
      <c r="BV554" s="118"/>
      <c r="BW554" s="119"/>
      <c r="BX554" s="120"/>
      <c r="BY554" s="121"/>
    </row>
    <row r="555" spans="23:77" ht="12.75" customHeight="1" x14ac:dyDescent="0.25">
      <c r="W555" s="96"/>
      <c r="Y555" s="96"/>
      <c r="AA555" s="96"/>
      <c r="BQ555" s="116"/>
      <c r="BR555" s="118"/>
      <c r="BS555" s="118"/>
      <c r="BT555" s="118"/>
      <c r="BU555" s="118"/>
      <c r="BV555" s="118"/>
      <c r="BW555" s="119"/>
      <c r="BX555" s="120"/>
      <c r="BY555" s="121"/>
    </row>
    <row r="556" spans="23:77" ht="12.75" customHeight="1" x14ac:dyDescent="0.25">
      <c r="W556" s="96"/>
      <c r="Y556" s="96"/>
      <c r="AA556" s="96"/>
      <c r="BQ556" s="116"/>
      <c r="BR556" s="118"/>
      <c r="BS556" s="118"/>
      <c r="BT556" s="118"/>
      <c r="BU556" s="118"/>
      <c r="BV556" s="118"/>
      <c r="BW556" s="119"/>
      <c r="BX556" s="120"/>
      <c r="BY556" s="121"/>
    </row>
    <row r="557" spans="23:77" ht="12.75" customHeight="1" x14ac:dyDescent="0.25">
      <c r="W557" s="96"/>
      <c r="Y557" s="96"/>
      <c r="AA557" s="96"/>
      <c r="BQ557" s="116"/>
      <c r="BR557" s="118"/>
      <c r="BS557" s="118"/>
      <c r="BT557" s="118"/>
      <c r="BU557" s="118"/>
      <c r="BV557" s="118"/>
      <c r="BW557" s="119"/>
      <c r="BX557" s="120"/>
      <c r="BY557" s="121"/>
    </row>
    <row r="558" spans="23:77" ht="12.75" customHeight="1" x14ac:dyDescent="0.25">
      <c r="W558" s="96"/>
      <c r="Y558" s="96"/>
      <c r="AA558" s="96"/>
      <c r="BQ558" s="116"/>
      <c r="BR558" s="118"/>
      <c r="BS558" s="118"/>
      <c r="BT558" s="118"/>
      <c r="BU558" s="118"/>
      <c r="BV558" s="118"/>
      <c r="BW558" s="119"/>
      <c r="BX558" s="120"/>
      <c r="BY558" s="121"/>
    </row>
    <row r="559" spans="23:77" ht="12.75" customHeight="1" x14ac:dyDescent="0.25">
      <c r="W559" s="96"/>
      <c r="Y559" s="96"/>
      <c r="AA559" s="96"/>
      <c r="BQ559" s="116"/>
      <c r="BR559" s="118"/>
      <c r="BS559" s="118"/>
      <c r="BT559" s="118"/>
      <c r="BU559" s="118"/>
      <c r="BV559" s="118"/>
      <c r="BW559" s="119"/>
      <c r="BX559" s="120"/>
      <c r="BY559" s="121"/>
    </row>
    <row r="560" spans="23:77" ht="12.75" customHeight="1" x14ac:dyDescent="0.25">
      <c r="W560" s="96"/>
      <c r="Y560" s="96"/>
      <c r="AA560" s="96"/>
      <c r="BQ560" s="116"/>
      <c r="BR560" s="118"/>
      <c r="BS560" s="118"/>
      <c r="BT560" s="118"/>
      <c r="BU560" s="118"/>
      <c r="BV560" s="118"/>
      <c r="BW560" s="119"/>
      <c r="BX560" s="120"/>
      <c r="BY560" s="121"/>
    </row>
    <row r="561" spans="23:77" ht="12.75" customHeight="1" x14ac:dyDescent="0.25">
      <c r="W561" s="96"/>
      <c r="Y561" s="96"/>
      <c r="AA561" s="96"/>
      <c r="BQ561" s="116"/>
      <c r="BR561" s="118"/>
      <c r="BS561" s="118"/>
      <c r="BT561" s="118"/>
      <c r="BU561" s="118"/>
      <c r="BV561" s="118"/>
      <c r="BW561" s="119"/>
      <c r="BX561" s="120"/>
      <c r="BY561" s="121"/>
    </row>
    <row r="562" spans="23:77" ht="12.75" customHeight="1" x14ac:dyDescent="0.25">
      <c r="W562" s="96"/>
      <c r="Y562" s="96"/>
      <c r="AA562" s="96"/>
      <c r="BQ562" s="116"/>
      <c r="BR562" s="118"/>
      <c r="BS562" s="118"/>
      <c r="BT562" s="118"/>
      <c r="BU562" s="118"/>
      <c r="BV562" s="118"/>
      <c r="BW562" s="119"/>
      <c r="BX562" s="120"/>
      <c r="BY562" s="121"/>
    </row>
    <row r="563" spans="23:77" ht="12.75" customHeight="1" x14ac:dyDescent="0.25">
      <c r="W563" s="96"/>
      <c r="Y563" s="96"/>
      <c r="AA563" s="96"/>
      <c r="BQ563" s="116"/>
      <c r="BR563" s="118"/>
      <c r="BS563" s="118"/>
      <c r="BT563" s="118"/>
      <c r="BU563" s="118"/>
      <c r="BV563" s="118"/>
      <c r="BW563" s="119"/>
      <c r="BX563" s="120"/>
      <c r="BY563" s="121"/>
    </row>
    <row r="564" spans="23:77" ht="12.75" customHeight="1" x14ac:dyDescent="0.25">
      <c r="W564" s="96"/>
      <c r="Y564" s="96"/>
      <c r="AA564" s="96"/>
      <c r="BQ564" s="116"/>
      <c r="BR564" s="118"/>
      <c r="BS564" s="118"/>
      <c r="BT564" s="118"/>
      <c r="BU564" s="118"/>
      <c r="BV564" s="118"/>
      <c r="BW564" s="119"/>
      <c r="BX564" s="120"/>
      <c r="BY564" s="121"/>
    </row>
    <row r="565" spans="23:77" ht="12.75" customHeight="1" x14ac:dyDescent="0.25">
      <c r="W565" s="96"/>
      <c r="Y565" s="96"/>
      <c r="AA565" s="96"/>
      <c r="BQ565" s="116"/>
      <c r="BR565" s="118"/>
      <c r="BS565" s="118"/>
      <c r="BT565" s="118"/>
      <c r="BU565" s="118"/>
      <c r="BV565" s="118"/>
      <c r="BW565" s="119"/>
      <c r="BX565" s="120"/>
      <c r="BY565" s="121"/>
    </row>
    <row r="566" spans="23:77" ht="12.75" customHeight="1" x14ac:dyDescent="0.25">
      <c r="W566" s="96"/>
      <c r="Y566" s="96"/>
      <c r="AA566" s="96"/>
      <c r="BQ566" s="116"/>
      <c r="BR566" s="118"/>
      <c r="BS566" s="118"/>
      <c r="BT566" s="118"/>
      <c r="BU566" s="118"/>
      <c r="BV566" s="118"/>
      <c r="BW566" s="119"/>
      <c r="BX566" s="120"/>
      <c r="BY566" s="121"/>
    </row>
    <row r="567" spans="23:77" ht="12.75" customHeight="1" x14ac:dyDescent="0.25">
      <c r="W567" s="96"/>
      <c r="Y567" s="96"/>
      <c r="AA567" s="96"/>
      <c r="BQ567" s="116"/>
      <c r="BR567" s="118"/>
      <c r="BS567" s="118"/>
      <c r="BT567" s="118"/>
      <c r="BU567" s="118"/>
      <c r="BV567" s="118"/>
      <c r="BW567" s="119"/>
      <c r="BX567" s="120"/>
      <c r="BY567" s="121"/>
    </row>
    <row r="568" spans="23:77" ht="12.75" customHeight="1" x14ac:dyDescent="0.25">
      <c r="W568" s="96"/>
      <c r="Y568" s="96"/>
      <c r="AA568" s="96"/>
      <c r="BQ568" s="116"/>
      <c r="BR568" s="118"/>
      <c r="BS568" s="118"/>
      <c r="BT568" s="118"/>
      <c r="BU568" s="118"/>
      <c r="BV568" s="118"/>
      <c r="BW568" s="119"/>
      <c r="BX568" s="120"/>
      <c r="BY568" s="121"/>
    </row>
    <row r="569" spans="23:77" ht="12.75" customHeight="1" x14ac:dyDescent="0.25">
      <c r="W569" s="96"/>
      <c r="Y569" s="96"/>
      <c r="AA569" s="96"/>
      <c r="BQ569" s="116"/>
      <c r="BR569" s="118"/>
      <c r="BS569" s="118"/>
      <c r="BT569" s="118"/>
      <c r="BU569" s="118"/>
      <c r="BV569" s="118"/>
      <c r="BW569" s="119"/>
      <c r="BX569" s="120"/>
      <c r="BY569" s="121"/>
    </row>
    <row r="570" spans="23:77" ht="12.75" customHeight="1" x14ac:dyDescent="0.25">
      <c r="W570" s="96"/>
      <c r="Y570" s="96"/>
      <c r="AA570" s="96"/>
      <c r="BQ570" s="116"/>
      <c r="BR570" s="118"/>
      <c r="BS570" s="118"/>
      <c r="BT570" s="118"/>
      <c r="BU570" s="118"/>
      <c r="BV570" s="118"/>
      <c r="BW570" s="119"/>
      <c r="BX570" s="120"/>
      <c r="BY570" s="121"/>
    </row>
    <row r="571" spans="23:77" ht="12.75" customHeight="1" x14ac:dyDescent="0.25">
      <c r="W571" s="96"/>
      <c r="Y571" s="96"/>
      <c r="AA571" s="96"/>
      <c r="BQ571" s="116"/>
      <c r="BR571" s="118"/>
      <c r="BS571" s="118"/>
      <c r="BT571" s="118"/>
      <c r="BU571" s="118"/>
      <c r="BV571" s="118"/>
      <c r="BW571" s="119"/>
      <c r="BX571" s="120"/>
      <c r="BY571" s="121"/>
    </row>
    <row r="572" spans="23:77" ht="12.75" customHeight="1" x14ac:dyDescent="0.25">
      <c r="W572" s="96"/>
      <c r="Y572" s="96"/>
      <c r="AA572" s="96"/>
      <c r="BQ572" s="116"/>
      <c r="BR572" s="118"/>
      <c r="BS572" s="118"/>
      <c r="BT572" s="118"/>
      <c r="BU572" s="118"/>
      <c r="BV572" s="118"/>
      <c r="BW572" s="119"/>
      <c r="BX572" s="120"/>
      <c r="BY572" s="121"/>
    </row>
    <row r="573" spans="23:77" ht="12.75" customHeight="1" x14ac:dyDescent="0.25">
      <c r="W573" s="96"/>
      <c r="Y573" s="96"/>
      <c r="AA573" s="96"/>
      <c r="BQ573" s="116"/>
      <c r="BR573" s="118"/>
      <c r="BS573" s="118"/>
      <c r="BT573" s="118"/>
      <c r="BU573" s="118"/>
      <c r="BV573" s="118"/>
      <c r="BW573" s="119"/>
      <c r="BX573" s="120"/>
      <c r="BY573" s="121"/>
    </row>
    <row r="574" spans="23:77" ht="12.75" customHeight="1" x14ac:dyDescent="0.25">
      <c r="W574" s="96"/>
      <c r="Y574" s="96"/>
      <c r="AA574" s="96"/>
      <c r="BQ574" s="116"/>
      <c r="BR574" s="118"/>
      <c r="BS574" s="118"/>
      <c r="BT574" s="118"/>
      <c r="BU574" s="118"/>
      <c r="BV574" s="118"/>
      <c r="BW574" s="119"/>
      <c r="BX574" s="120"/>
      <c r="BY574" s="121"/>
    </row>
    <row r="575" spans="23:77" ht="12.75" customHeight="1" x14ac:dyDescent="0.25">
      <c r="W575" s="96"/>
      <c r="Y575" s="96"/>
      <c r="AA575" s="96"/>
      <c r="BQ575" s="116"/>
      <c r="BR575" s="118"/>
      <c r="BS575" s="118"/>
      <c r="BT575" s="118"/>
      <c r="BU575" s="118"/>
      <c r="BV575" s="118"/>
      <c r="BW575" s="119"/>
      <c r="BX575" s="120"/>
      <c r="BY575" s="121"/>
    </row>
    <row r="576" spans="23:77" ht="12.75" customHeight="1" x14ac:dyDescent="0.25">
      <c r="W576" s="96"/>
      <c r="Y576" s="96"/>
      <c r="AA576" s="96"/>
      <c r="BQ576" s="116"/>
      <c r="BR576" s="118"/>
      <c r="BS576" s="118"/>
      <c r="BT576" s="118"/>
      <c r="BU576" s="118"/>
      <c r="BV576" s="118"/>
      <c r="BW576" s="119"/>
      <c r="BX576" s="120"/>
      <c r="BY576" s="121"/>
    </row>
    <row r="577" spans="23:77" ht="12.75" customHeight="1" x14ac:dyDescent="0.25">
      <c r="W577" s="96"/>
      <c r="Y577" s="96"/>
      <c r="AA577" s="96"/>
      <c r="BQ577" s="116"/>
      <c r="BR577" s="118"/>
      <c r="BS577" s="118"/>
      <c r="BT577" s="118"/>
      <c r="BU577" s="118"/>
      <c r="BV577" s="118"/>
      <c r="BW577" s="119"/>
      <c r="BX577" s="120"/>
      <c r="BY577" s="121"/>
    </row>
    <row r="578" spans="23:77" ht="12.75" customHeight="1" x14ac:dyDescent="0.25">
      <c r="W578" s="96"/>
      <c r="Y578" s="96"/>
      <c r="AA578" s="96"/>
      <c r="BQ578" s="116"/>
      <c r="BR578" s="118"/>
      <c r="BS578" s="118"/>
      <c r="BT578" s="118"/>
      <c r="BU578" s="118"/>
      <c r="BV578" s="118"/>
      <c r="BW578" s="119"/>
      <c r="BX578" s="120"/>
      <c r="BY578" s="121"/>
    </row>
    <row r="579" spans="23:77" ht="12.75" customHeight="1" x14ac:dyDescent="0.25">
      <c r="W579" s="96"/>
      <c r="Y579" s="96"/>
      <c r="AA579" s="96"/>
      <c r="BQ579" s="116"/>
      <c r="BR579" s="118"/>
      <c r="BS579" s="118"/>
      <c r="BT579" s="118"/>
      <c r="BU579" s="118"/>
      <c r="BV579" s="118"/>
      <c r="BW579" s="119"/>
      <c r="BX579" s="120"/>
      <c r="BY579" s="121"/>
    </row>
    <row r="580" spans="23:77" ht="12.75" customHeight="1" x14ac:dyDescent="0.25">
      <c r="W580" s="96"/>
      <c r="Y580" s="96"/>
      <c r="AA580" s="96"/>
      <c r="BQ580" s="116"/>
      <c r="BR580" s="118"/>
      <c r="BS580" s="118"/>
      <c r="BT580" s="118"/>
      <c r="BU580" s="118"/>
      <c r="BV580" s="118"/>
      <c r="BW580" s="119"/>
      <c r="BX580" s="120"/>
      <c r="BY580" s="121"/>
    </row>
    <row r="581" spans="23:77" ht="12.75" customHeight="1" x14ac:dyDescent="0.25">
      <c r="W581" s="96"/>
      <c r="Y581" s="96"/>
      <c r="AA581" s="96"/>
      <c r="BQ581" s="116"/>
      <c r="BR581" s="118"/>
      <c r="BS581" s="118"/>
      <c r="BT581" s="118"/>
      <c r="BU581" s="118"/>
      <c r="BV581" s="118"/>
      <c r="BW581" s="119"/>
      <c r="BX581" s="120"/>
      <c r="BY581" s="121"/>
    </row>
    <row r="582" spans="23:77" ht="12.75" customHeight="1" x14ac:dyDescent="0.25">
      <c r="W582" s="96"/>
      <c r="Y582" s="96"/>
      <c r="AA582" s="96"/>
      <c r="BQ582" s="116"/>
      <c r="BR582" s="118"/>
      <c r="BS582" s="118"/>
      <c r="BT582" s="118"/>
      <c r="BU582" s="118"/>
      <c r="BV582" s="118"/>
      <c r="BW582" s="119"/>
      <c r="BX582" s="120"/>
      <c r="BY582" s="121"/>
    </row>
    <row r="583" spans="23:77" ht="12.75" customHeight="1" x14ac:dyDescent="0.25">
      <c r="W583" s="96"/>
      <c r="Y583" s="96"/>
      <c r="AA583" s="96"/>
      <c r="BQ583" s="116"/>
      <c r="BR583" s="118"/>
      <c r="BS583" s="118"/>
      <c r="BT583" s="118"/>
      <c r="BU583" s="118"/>
      <c r="BV583" s="118"/>
      <c r="BW583" s="119"/>
      <c r="BX583" s="120"/>
      <c r="BY583" s="121"/>
    </row>
    <row r="584" spans="23:77" ht="12.75" customHeight="1" x14ac:dyDescent="0.25">
      <c r="W584" s="96"/>
      <c r="Y584" s="96"/>
      <c r="AA584" s="96"/>
      <c r="BQ584" s="116"/>
      <c r="BR584" s="118"/>
      <c r="BS584" s="118"/>
      <c r="BT584" s="118"/>
      <c r="BU584" s="118"/>
      <c r="BV584" s="118"/>
      <c r="BW584" s="119"/>
      <c r="BX584" s="120"/>
      <c r="BY584" s="121"/>
    </row>
    <row r="585" spans="23:77" ht="12.75" customHeight="1" x14ac:dyDescent="0.25">
      <c r="W585" s="96"/>
      <c r="Y585" s="96"/>
      <c r="AA585" s="96"/>
      <c r="BQ585" s="116"/>
      <c r="BR585" s="118"/>
      <c r="BS585" s="118"/>
      <c r="BT585" s="118"/>
      <c r="BU585" s="118"/>
      <c r="BV585" s="118"/>
      <c r="BW585" s="119"/>
      <c r="BX585" s="120"/>
      <c r="BY585" s="121"/>
    </row>
    <row r="586" spans="23:77" ht="12.75" customHeight="1" x14ac:dyDescent="0.25">
      <c r="W586" s="96"/>
      <c r="Y586" s="96"/>
      <c r="AA586" s="96"/>
      <c r="BQ586" s="116"/>
      <c r="BR586" s="118"/>
      <c r="BS586" s="118"/>
      <c r="BT586" s="118"/>
      <c r="BU586" s="118"/>
      <c r="BV586" s="118"/>
      <c r="BW586" s="119"/>
      <c r="BX586" s="120"/>
      <c r="BY586" s="121"/>
    </row>
    <row r="587" spans="23:77" ht="12.75" customHeight="1" x14ac:dyDescent="0.25">
      <c r="W587" s="96"/>
      <c r="Y587" s="96"/>
      <c r="AA587" s="96"/>
      <c r="BQ587" s="116"/>
      <c r="BR587" s="118"/>
      <c r="BS587" s="118"/>
      <c r="BT587" s="118"/>
      <c r="BU587" s="118"/>
      <c r="BV587" s="118"/>
      <c r="BW587" s="119"/>
      <c r="BX587" s="120"/>
      <c r="BY587" s="121"/>
    </row>
    <row r="588" spans="23:77" ht="12.75" customHeight="1" x14ac:dyDescent="0.25">
      <c r="W588" s="96"/>
      <c r="Y588" s="96"/>
      <c r="AA588" s="96"/>
      <c r="BQ588" s="116"/>
      <c r="BR588" s="118"/>
      <c r="BS588" s="118"/>
      <c r="BT588" s="118"/>
      <c r="BU588" s="118"/>
      <c r="BV588" s="118"/>
      <c r="BW588" s="119"/>
      <c r="BX588" s="120"/>
      <c r="BY588" s="121"/>
    </row>
    <row r="589" spans="23:77" ht="12.75" customHeight="1" x14ac:dyDescent="0.25">
      <c r="W589" s="96"/>
      <c r="Y589" s="96"/>
      <c r="AA589" s="96"/>
      <c r="BQ589" s="116"/>
      <c r="BR589" s="118"/>
      <c r="BS589" s="118"/>
      <c r="BT589" s="118"/>
      <c r="BU589" s="118"/>
      <c r="BV589" s="118"/>
      <c r="BW589" s="119"/>
      <c r="BX589" s="120"/>
      <c r="BY589" s="121"/>
    </row>
    <row r="590" spans="23:77" ht="12.75" customHeight="1" x14ac:dyDescent="0.25">
      <c r="W590" s="96"/>
      <c r="Y590" s="96"/>
      <c r="AA590" s="96"/>
      <c r="BQ590" s="116"/>
      <c r="BR590" s="118"/>
      <c r="BS590" s="118"/>
      <c r="BT590" s="118"/>
      <c r="BU590" s="118"/>
      <c r="BV590" s="118"/>
      <c r="BW590" s="119"/>
      <c r="BX590" s="120"/>
      <c r="BY590" s="121"/>
    </row>
    <row r="591" spans="23:77" ht="12.75" customHeight="1" x14ac:dyDescent="0.25">
      <c r="W591" s="96"/>
      <c r="Y591" s="96"/>
      <c r="AA591" s="96"/>
      <c r="BQ591" s="116"/>
      <c r="BR591" s="118"/>
      <c r="BS591" s="118"/>
      <c r="BT591" s="118"/>
      <c r="BU591" s="118"/>
      <c r="BV591" s="118"/>
      <c r="BW591" s="119"/>
      <c r="BX591" s="120"/>
      <c r="BY591" s="121"/>
    </row>
    <row r="592" spans="23:77" ht="12.75" customHeight="1" x14ac:dyDescent="0.25">
      <c r="W592" s="96"/>
      <c r="Y592" s="96"/>
      <c r="AA592" s="96"/>
      <c r="BQ592" s="116"/>
      <c r="BR592" s="118"/>
      <c r="BS592" s="118"/>
      <c r="BT592" s="118"/>
      <c r="BU592" s="118"/>
      <c r="BV592" s="118"/>
      <c r="BW592" s="119"/>
      <c r="BX592" s="120"/>
      <c r="BY592" s="121"/>
    </row>
    <row r="593" spans="23:77" ht="12.75" customHeight="1" x14ac:dyDescent="0.25">
      <c r="W593" s="96"/>
      <c r="Y593" s="96"/>
      <c r="AA593" s="96"/>
      <c r="BQ593" s="116"/>
      <c r="BR593" s="118"/>
      <c r="BS593" s="118"/>
      <c r="BT593" s="118"/>
      <c r="BU593" s="118"/>
      <c r="BV593" s="118"/>
      <c r="BW593" s="119"/>
      <c r="BX593" s="120"/>
      <c r="BY593" s="121"/>
    </row>
    <row r="594" spans="23:77" ht="12.75" customHeight="1" x14ac:dyDescent="0.25">
      <c r="W594" s="96"/>
      <c r="Y594" s="96"/>
      <c r="AA594" s="96"/>
      <c r="BQ594" s="116"/>
      <c r="BR594" s="118"/>
      <c r="BS594" s="118"/>
      <c r="BT594" s="118"/>
      <c r="BU594" s="118"/>
      <c r="BV594" s="118"/>
      <c r="BW594" s="119"/>
      <c r="BX594" s="120"/>
      <c r="BY594" s="121"/>
    </row>
    <row r="595" spans="23:77" ht="12.75" customHeight="1" x14ac:dyDescent="0.25">
      <c r="W595" s="96"/>
      <c r="Y595" s="96"/>
      <c r="AA595" s="96"/>
      <c r="BQ595" s="116"/>
      <c r="BR595" s="118"/>
      <c r="BS595" s="118"/>
      <c r="BT595" s="118"/>
      <c r="BU595" s="118"/>
      <c r="BV595" s="118"/>
      <c r="BW595" s="119"/>
      <c r="BX595" s="120"/>
      <c r="BY595" s="121"/>
    </row>
    <row r="596" spans="23:77" ht="12.75" customHeight="1" x14ac:dyDescent="0.25">
      <c r="W596" s="96"/>
      <c r="Y596" s="96"/>
      <c r="AA596" s="96"/>
      <c r="BQ596" s="116"/>
      <c r="BR596" s="118"/>
      <c r="BS596" s="118"/>
      <c r="BT596" s="118"/>
      <c r="BU596" s="118"/>
      <c r="BV596" s="118"/>
      <c r="BW596" s="119"/>
      <c r="BX596" s="120"/>
      <c r="BY596" s="121"/>
    </row>
    <row r="597" spans="23:77" ht="12.75" customHeight="1" x14ac:dyDescent="0.25">
      <c r="W597" s="96"/>
      <c r="Y597" s="96"/>
      <c r="AA597" s="96"/>
      <c r="BQ597" s="116"/>
      <c r="BR597" s="118"/>
      <c r="BS597" s="118"/>
      <c r="BT597" s="118"/>
      <c r="BU597" s="118"/>
      <c r="BV597" s="118"/>
      <c r="BW597" s="119"/>
      <c r="BX597" s="120"/>
      <c r="BY597" s="121"/>
    </row>
    <row r="598" spans="23:77" ht="12.75" customHeight="1" x14ac:dyDescent="0.25">
      <c r="W598" s="96"/>
      <c r="Y598" s="96"/>
      <c r="AA598" s="96"/>
      <c r="BQ598" s="116"/>
      <c r="BR598" s="118"/>
      <c r="BS598" s="118"/>
      <c r="BT598" s="118"/>
      <c r="BU598" s="118"/>
      <c r="BV598" s="118"/>
      <c r="BW598" s="119"/>
      <c r="BX598" s="120"/>
      <c r="BY598" s="121"/>
    </row>
    <row r="599" spans="23:77" ht="12.75" customHeight="1" x14ac:dyDescent="0.25">
      <c r="W599" s="96"/>
      <c r="Y599" s="96"/>
      <c r="AA599" s="96"/>
      <c r="BQ599" s="116"/>
      <c r="BR599" s="118"/>
      <c r="BS599" s="118"/>
      <c r="BT599" s="118"/>
      <c r="BU599" s="118"/>
      <c r="BV599" s="118"/>
      <c r="BW599" s="119"/>
      <c r="BX599" s="120"/>
      <c r="BY599" s="121"/>
    </row>
    <row r="600" spans="23:77" ht="12.75" customHeight="1" x14ac:dyDescent="0.25">
      <c r="W600" s="96"/>
      <c r="Y600" s="96"/>
      <c r="AA600" s="96"/>
      <c r="BQ600" s="116"/>
      <c r="BR600" s="118"/>
      <c r="BS600" s="118"/>
      <c r="BT600" s="118"/>
      <c r="BU600" s="118"/>
      <c r="BV600" s="118"/>
      <c r="BW600" s="119"/>
      <c r="BX600" s="120"/>
      <c r="BY600" s="121"/>
    </row>
    <row r="601" spans="23:77" ht="12.75" customHeight="1" x14ac:dyDescent="0.25">
      <c r="W601" s="96"/>
      <c r="Y601" s="96"/>
      <c r="AA601" s="96"/>
      <c r="BQ601" s="116"/>
      <c r="BR601" s="118"/>
      <c r="BS601" s="118"/>
      <c r="BT601" s="118"/>
      <c r="BU601" s="118"/>
      <c r="BV601" s="118"/>
      <c r="BW601" s="119"/>
      <c r="BX601" s="120"/>
      <c r="BY601" s="121"/>
    </row>
    <row r="602" spans="23:77" ht="12.75" customHeight="1" x14ac:dyDescent="0.25">
      <c r="W602" s="96"/>
      <c r="Y602" s="96"/>
      <c r="AA602" s="96"/>
      <c r="BQ602" s="116"/>
      <c r="BR602" s="118"/>
      <c r="BS602" s="118"/>
      <c r="BT602" s="118"/>
      <c r="BU602" s="118"/>
      <c r="BV602" s="118"/>
      <c r="BW602" s="119"/>
      <c r="BX602" s="120"/>
      <c r="BY602" s="121"/>
    </row>
    <row r="603" spans="23:77" ht="12.75" customHeight="1" x14ac:dyDescent="0.25">
      <c r="W603" s="96"/>
      <c r="Y603" s="96"/>
      <c r="AA603" s="96"/>
      <c r="BQ603" s="116"/>
      <c r="BR603" s="118"/>
      <c r="BS603" s="118"/>
      <c r="BT603" s="118"/>
      <c r="BU603" s="118"/>
      <c r="BV603" s="118"/>
      <c r="BW603" s="119"/>
      <c r="BX603" s="120"/>
      <c r="BY603" s="121"/>
    </row>
    <row r="604" spans="23:77" ht="12.75" customHeight="1" x14ac:dyDescent="0.25">
      <c r="W604" s="96"/>
      <c r="Y604" s="96"/>
      <c r="AA604" s="96"/>
      <c r="BQ604" s="116"/>
      <c r="BR604" s="118"/>
      <c r="BS604" s="118"/>
      <c r="BT604" s="118"/>
      <c r="BU604" s="118"/>
      <c r="BV604" s="118"/>
      <c r="BW604" s="119"/>
      <c r="BX604" s="120"/>
      <c r="BY604" s="121"/>
    </row>
    <row r="605" spans="23:77" ht="12.75" customHeight="1" x14ac:dyDescent="0.25">
      <c r="W605" s="96"/>
      <c r="Y605" s="96"/>
      <c r="AA605" s="96"/>
      <c r="BQ605" s="116"/>
      <c r="BR605" s="118"/>
      <c r="BS605" s="118"/>
      <c r="BT605" s="118"/>
      <c r="BU605" s="118"/>
      <c r="BV605" s="118"/>
      <c r="BW605" s="119"/>
      <c r="BX605" s="120"/>
      <c r="BY605" s="121"/>
    </row>
    <row r="606" spans="23:77" ht="12.75" customHeight="1" x14ac:dyDescent="0.25">
      <c r="W606" s="96"/>
      <c r="Y606" s="96"/>
      <c r="AA606" s="96"/>
      <c r="BQ606" s="116"/>
      <c r="BR606" s="118"/>
      <c r="BS606" s="118"/>
      <c r="BT606" s="118"/>
      <c r="BU606" s="118"/>
      <c r="BV606" s="118"/>
      <c r="BW606" s="119"/>
      <c r="BX606" s="120"/>
      <c r="BY606" s="121"/>
    </row>
    <row r="607" spans="23:77" ht="12.75" customHeight="1" x14ac:dyDescent="0.25">
      <c r="W607" s="96"/>
      <c r="Y607" s="96"/>
      <c r="AA607" s="96"/>
      <c r="BQ607" s="116"/>
      <c r="BR607" s="118"/>
      <c r="BS607" s="118"/>
      <c r="BT607" s="118"/>
      <c r="BU607" s="118"/>
      <c r="BV607" s="118"/>
      <c r="BW607" s="119"/>
      <c r="BX607" s="120"/>
      <c r="BY607" s="121"/>
    </row>
    <row r="608" spans="23:77" ht="12.75" customHeight="1" x14ac:dyDescent="0.25">
      <c r="W608" s="96"/>
      <c r="Y608" s="96"/>
      <c r="AA608" s="96"/>
      <c r="BQ608" s="116"/>
      <c r="BR608" s="118"/>
      <c r="BS608" s="118"/>
      <c r="BT608" s="118"/>
      <c r="BU608" s="118"/>
      <c r="BV608" s="118"/>
      <c r="BW608" s="119"/>
      <c r="BX608" s="120"/>
      <c r="BY608" s="121"/>
    </row>
    <row r="609" spans="23:77" ht="12.75" customHeight="1" x14ac:dyDescent="0.25">
      <c r="W609" s="96"/>
      <c r="Y609" s="96"/>
      <c r="AA609" s="96"/>
      <c r="BQ609" s="116"/>
      <c r="BR609" s="118"/>
      <c r="BS609" s="118"/>
      <c r="BT609" s="118"/>
      <c r="BU609" s="118"/>
      <c r="BV609" s="118"/>
      <c r="BW609" s="119"/>
      <c r="BX609" s="120"/>
      <c r="BY609" s="121"/>
    </row>
    <row r="610" spans="23:77" ht="12.75" customHeight="1" x14ac:dyDescent="0.25">
      <c r="W610" s="96"/>
      <c r="Y610" s="96"/>
      <c r="AA610" s="96"/>
      <c r="BQ610" s="116"/>
      <c r="BR610" s="118"/>
      <c r="BS610" s="118"/>
      <c r="BT610" s="118"/>
      <c r="BU610" s="118"/>
      <c r="BV610" s="118"/>
      <c r="BW610" s="119"/>
      <c r="BX610" s="120"/>
      <c r="BY610" s="121"/>
    </row>
    <row r="611" spans="23:77" ht="12.75" customHeight="1" x14ac:dyDescent="0.25">
      <c r="W611" s="96"/>
      <c r="Y611" s="96"/>
      <c r="AA611" s="96"/>
      <c r="BQ611" s="116"/>
      <c r="BR611" s="118"/>
      <c r="BS611" s="118"/>
      <c r="BT611" s="118"/>
      <c r="BU611" s="118"/>
      <c r="BV611" s="118"/>
      <c r="BW611" s="119"/>
      <c r="BX611" s="120"/>
      <c r="BY611" s="121"/>
    </row>
    <row r="612" spans="23:77" ht="12.75" customHeight="1" x14ac:dyDescent="0.25">
      <c r="W612" s="96"/>
      <c r="Y612" s="96"/>
      <c r="AA612" s="96"/>
      <c r="BQ612" s="116"/>
      <c r="BR612" s="118"/>
      <c r="BS612" s="118"/>
      <c r="BT612" s="118"/>
      <c r="BU612" s="118"/>
      <c r="BV612" s="118"/>
      <c r="BW612" s="119"/>
      <c r="BX612" s="120"/>
      <c r="BY612" s="121"/>
    </row>
    <row r="613" spans="23:77" ht="12.75" customHeight="1" x14ac:dyDescent="0.25">
      <c r="W613" s="96"/>
      <c r="Y613" s="96"/>
      <c r="AA613" s="96"/>
      <c r="BQ613" s="116"/>
      <c r="BR613" s="118"/>
      <c r="BS613" s="118"/>
      <c r="BT613" s="118"/>
      <c r="BU613" s="118"/>
      <c r="BV613" s="118"/>
      <c r="BW613" s="119"/>
      <c r="BX613" s="120"/>
      <c r="BY613" s="121"/>
    </row>
    <row r="614" spans="23:77" ht="12.75" customHeight="1" x14ac:dyDescent="0.25">
      <c r="W614" s="96"/>
      <c r="Y614" s="96"/>
      <c r="AA614" s="96"/>
      <c r="BQ614" s="116"/>
      <c r="BR614" s="118"/>
      <c r="BS614" s="118"/>
      <c r="BT614" s="118"/>
      <c r="BU614" s="118"/>
      <c r="BV614" s="118"/>
      <c r="BW614" s="119"/>
      <c r="BX614" s="120"/>
      <c r="BY614" s="121"/>
    </row>
    <row r="615" spans="23:77" ht="12.75" customHeight="1" x14ac:dyDescent="0.25">
      <c r="W615" s="96"/>
      <c r="Y615" s="96"/>
      <c r="AA615" s="96"/>
      <c r="BQ615" s="116"/>
      <c r="BR615" s="118"/>
      <c r="BS615" s="118"/>
      <c r="BT615" s="118"/>
      <c r="BU615" s="118"/>
      <c r="BV615" s="118"/>
      <c r="BW615" s="119"/>
      <c r="BX615" s="120"/>
      <c r="BY615" s="121"/>
    </row>
    <row r="616" spans="23:77" ht="12.75" customHeight="1" x14ac:dyDescent="0.25">
      <c r="W616" s="96"/>
      <c r="Y616" s="96"/>
      <c r="AA616" s="96"/>
      <c r="BQ616" s="116"/>
      <c r="BR616" s="118"/>
      <c r="BS616" s="118"/>
      <c r="BT616" s="118"/>
      <c r="BU616" s="118"/>
      <c r="BV616" s="118"/>
      <c r="BW616" s="119"/>
      <c r="BX616" s="120"/>
      <c r="BY616" s="121"/>
    </row>
    <row r="617" spans="23:77" ht="12.75" customHeight="1" x14ac:dyDescent="0.25">
      <c r="W617" s="96"/>
      <c r="Y617" s="96"/>
      <c r="AA617" s="96"/>
      <c r="BQ617" s="116"/>
      <c r="BR617" s="118"/>
      <c r="BS617" s="118"/>
      <c r="BT617" s="118"/>
      <c r="BU617" s="118"/>
      <c r="BV617" s="118"/>
      <c r="BW617" s="119"/>
      <c r="BX617" s="120"/>
      <c r="BY617" s="121"/>
    </row>
    <row r="618" spans="23:77" ht="12.75" customHeight="1" x14ac:dyDescent="0.25">
      <c r="W618" s="96"/>
      <c r="Y618" s="96"/>
      <c r="AA618" s="96"/>
      <c r="BQ618" s="116"/>
      <c r="BR618" s="118"/>
      <c r="BS618" s="118"/>
      <c r="BT618" s="118"/>
      <c r="BU618" s="118"/>
      <c r="BV618" s="118"/>
      <c r="BW618" s="119"/>
      <c r="BX618" s="120"/>
      <c r="BY618" s="121"/>
    </row>
    <row r="619" spans="23:77" ht="12.75" customHeight="1" x14ac:dyDescent="0.25">
      <c r="W619" s="96"/>
      <c r="Y619" s="96"/>
      <c r="AA619" s="96"/>
      <c r="BQ619" s="116"/>
      <c r="BR619" s="118"/>
      <c r="BS619" s="118"/>
      <c r="BT619" s="118"/>
      <c r="BU619" s="118"/>
      <c r="BV619" s="118"/>
      <c r="BW619" s="119"/>
      <c r="BX619" s="120"/>
      <c r="BY619" s="121"/>
    </row>
    <row r="620" spans="23:77" ht="12.75" customHeight="1" x14ac:dyDescent="0.25">
      <c r="W620" s="96"/>
      <c r="Y620" s="96"/>
      <c r="AA620" s="96"/>
      <c r="BQ620" s="116"/>
      <c r="BR620" s="118"/>
      <c r="BS620" s="118"/>
      <c r="BT620" s="118"/>
      <c r="BU620" s="118"/>
      <c r="BV620" s="118"/>
      <c r="BW620" s="119"/>
      <c r="BX620" s="120"/>
      <c r="BY620" s="121"/>
    </row>
    <row r="621" spans="23:77" ht="12.75" customHeight="1" x14ac:dyDescent="0.25">
      <c r="W621" s="96"/>
      <c r="Y621" s="96"/>
      <c r="AA621" s="96"/>
      <c r="BQ621" s="116"/>
      <c r="BR621" s="118"/>
      <c r="BS621" s="118"/>
      <c r="BT621" s="118"/>
      <c r="BU621" s="118"/>
      <c r="BV621" s="118"/>
      <c r="BW621" s="119"/>
      <c r="BX621" s="120"/>
      <c r="BY621" s="121"/>
    </row>
    <row r="622" spans="23:77" ht="12.75" customHeight="1" x14ac:dyDescent="0.25">
      <c r="W622" s="96"/>
      <c r="Y622" s="96"/>
      <c r="AA622" s="96"/>
      <c r="BQ622" s="116"/>
      <c r="BR622" s="118"/>
      <c r="BS622" s="118"/>
      <c r="BT622" s="118"/>
      <c r="BU622" s="118"/>
      <c r="BV622" s="118"/>
      <c r="BW622" s="119"/>
      <c r="BX622" s="120"/>
      <c r="BY622" s="121"/>
    </row>
    <row r="623" spans="23:77" ht="12.75" customHeight="1" x14ac:dyDescent="0.25">
      <c r="W623" s="96"/>
      <c r="Y623" s="96"/>
      <c r="AA623" s="96"/>
      <c r="BQ623" s="116"/>
      <c r="BR623" s="118"/>
      <c r="BS623" s="118"/>
      <c r="BT623" s="118"/>
      <c r="BU623" s="118"/>
      <c r="BV623" s="118"/>
      <c r="BW623" s="119"/>
      <c r="BX623" s="120"/>
      <c r="BY623" s="121"/>
    </row>
    <row r="624" spans="23:77" ht="12.75" customHeight="1" x14ac:dyDescent="0.25">
      <c r="W624" s="96"/>
      <c r="Y624" s="96"/>
      <c r="AA624" s="96"/>
      <c r="BQ624" s="116"/>
      <c r="BR624" s="118"/>
      <c r="BS624" s="118"/>
      <c r="BT624" s="118"/>
      <c r="BU624" s="118"/>
      <c r="BV624" s="118"/>
      <c r="BW624" s="119"/>
      <c r="BX624" s="120"/>
      <c r="BY624" s="121"/>
    </row>
    <row r="625" spans="23:77" ht="12.75" customHeight="1" x14ac:dyDescent="0.25">
      <c r="W625" s="96"/>
      <c r="Y625" s="96"/>
      <c r="AA625" s="96"/>
      <c r="BQ625" s="116"/>
      <c r="BR625" s="118"/>
      <c r="BS625" s="118"/>
      <c r="BT625" s="118"/>
      <c r="BU625" s="118"/>
      <c r="BV625" s="118"/>
      <c r="BW625" s="119"/>
      <c r="BX625" s="120"/>
      <c r="BY625" s="121"/>
    </row>
    <row r="626" spans="23:77" ht="12.75" customHeight="1" x14ac:dyDescent="0.25">
      <c r="W626" s="96"/>
      <c r="Y626" s="96"/>
      <c r="AA626" s="96"/>
      <c r="BQ626" s="116"/>
      <c r="BR626" s="118"/>
      <c r="BS626" s="118"/>
      <c r="BT626" s="118"/>
      <c r="BU626" s="118"/>
      <c r="BV626" s="118"/>
      <c r="BW626" s="119"/>
      <c r="BX626" s="120"/>
      <c r="BY626" s="121"/>
    </row>
    <row r="627" spans="23:77" ht="12.75" customHeight="1" x14ac:dyDescent="0.25">
      <c r="W627" s="96"/>
      <c r="Y627" s="96"/>
      <c r="AA627" s="96"/>
      <c r="BQ627" s="116"/>
      <c r="BR627" s="118"/>
      <c r="BS627" s="118"/>
      <c r="BT627" s="118"/>
      <c r="BU627" s="118"/>
      <c r="BV627" s="118"/>
      <c r="BW627" s="119"/>
      <c r="BX627" s="120"/>
      <c r="BY627" s="121"/>
    </row>
    <row r="628" spans="23:77" ht="12.75" customHeight="1" x14ac:dyDescent="0.25">
      <c r="W628" s="96"/>
      <c r="Y628" s="96"/>
      <c r="AA628" s="96"/>
      <c r="BQ628" s="116"/>
      <c r="BR628" s="118"/>
      <c r="BS628" s="118"/>
      <c r="BT628" s="118"/>
      <c r="BU628" s="118"/>
      <c r="BV628" s="118"/>
      <c r="BW628" s="119"/>
      <c r="BX628" s="120"/>
      <c r="BY628" s="121"/>
    </row>
    <row r="629" spans="23:77" ht="12.75" customHeight="1" x14ac:dyDescent="0.25">
      <c r="W629" s="96"/>
      <c r="Y629" s="96"/>
      <c r="AA629" s="96"/>
      <c r="BQ629" s="116"/>
      <c r="BR629" s="118"/>
      <c r="BS629" s="118"/>
      <c r="BT629" s="118"/>
      <c r="BU629" s="118"/>
      <c r="BV629" s="118"/>
      <c r="BW629" s="119"/>
      <c r="BX629" s="120"/>
      <c r="BY629" s="121"/>
    </row>
    <row r="630" spans="23:77" ht="12.75" customHeight="1" x14ac:dyDescent="0.25">
      <c r="W630" s="96"/>
      <c r="Y630" s="96"/>
      <c r="AA630" s="96"/>
      <c r="BQ630" s="116"/>
      <c r="BR630" s="118"/>
      <c r="BS630" s="118"/>
      <c r="BT630" s="118"/>
      <c r="BU630" s="118"/>
      <c r="BV630" s="118"/>
      <c r="BW630" s="119"/>
      <c r="BX630" s="120"/>
      <c r="BY630" s="121"/>
    </row>
    <row r="631" spans="23:77" ht="12.75" customHeight="1" x14ac:dyDescent="0.25">
      <c r="W631" s="96"/>
      <c r="Y631" s="96"/>
      <c r="AA631" s="96"/>
      <c r="BQ631" s="116"/>
      <c r="BR631" s="118"/>
      <c r="BS631" s="118"/>
      <c r="BT631" s="118"/>
      <c r="BU631" s="118"/>
      <c r="BV631" s="118"/>
      <c r="BW631" s="119"/>
      <c r="BX631" s="120"/>
      <c r="BY631" s="121"/>
    </row>
    <row r="632" spans="23:77" ht="12.75" customHeight="1" x14ac:dyDescent="0.25">
      <c r="W632" s="96"/>
      <c r="Y632" s="96"/>
      <c r="AA632" s="96"/>
      <c r="BQ632" s="116"/>
      <c r="BR632" s="118"/>
      <c r="BS632" s="118"/>
      <c r="BT632" s="118"/>
      <c r="BU632" s="118"/>
      <c r="BV632" s="118"/>
      <c r="BW632" s="119"/>
      <c r="BX632" s="120"/>
      <c r="BY632" s="121"/>
    </row>
    <row r="633" spans="23:77" ht="12.75" customHeight="1" x14ac:dyDescent="0.25">
      <c r="W633" s="96"/>
      <c r="Y633" s="96"/>
      <c r="AA633" s="96"/>
      <c r="BQ633" s="116"/>
      <c r="BR633" s="118"/>
      <c r="BS633" s="118"/>
      <c r="BT633" s="118"/>
      <c r="BU633" s="118"/>
      <c r="BV633" s="118"/>
      <c r="BW633" s="119"/>
      <c r="BX633" s="120"/>
      <c r="BY633" s="121"/>
    </row>
    <row r="634" spans="23:77" ht="12.75" customHeight="1" x14ac:dyDescent="0.25">
      <c r="W634" s="96"/>
      <c r="Y634" s="96"/>
      <c r="AA634" s="96"/>
      <c r="BQ634" s="116"/>
      <c r="BR634" s="118"/>
      <c r="BS634" s="118"/>
      <c r="BT634" s="118"/>
      <c r="BU634" s="118"/>
      <c r="BV634" s="118"/>
      <c r="BW634" s="119"/>
      <c r="BX634" s="120"/>
      <c r="BY634" s="121"/>
    </row>
    <row r="635" spans="23:77" ht="12.75" customHeight="1" x14ac:dyDescent="0.25">
      <c r="W635" s="96"/>
      <c r="Y635" s="96"/>
      <c r="AA635" s="96"/>
      <c r="BQ635" s="116"/>
      <c r="BR635" s="118"/>
      <c r="BS635" s="118"/>
      <c r="BT635" s="118"/>
      <c r="BU635" s="118"/>
      <c r="BV635" s="118"/>
      <c r="BW635" s="119"/>
      <c r="BX635" s="120"/>
      <c r="BY635" s="121"/>
    </row>
    <row r="636" spans="23:77" ht="12.75" customHeight="1" x14ac:dyDescent="0.25">
      <c r="W636" s="96"/>
      <c r="Y636" s="96"/>
      <c r="AA636" s="96"/>
      <c r="BQ636" s="116"/>
      <c r="BR636" s="118"/>
      <c r="BS636" s="118"/>
      <c r="BT636" s="118"/>
      <c r="BU636" s="118"/>
      <c r="BV636" s="118"/>
      <c r="BW636" s="119"/>
      <c r="BX636" s="120"/>
      <c r="BY636" s="121"/>
    </row>
    <row r="637" spans="23:77" ht="12.75" customHeight="1" x14ac:dyDescent="0.25">
      <c r="W637" s="96"/>
      <c r="Y637" s="96"/>
      <c r="AA637" s="96"/>
      <c r="BQ637" s="116"/>
      <c r="BR637" s="118"/>
      <c r="BS637" s="118"/>
      <c r="BT637" s="118"/>
      <c r="BU637" s="118"/>
      <c r="BV637" s="118"/>
      <c r="BW637" s="119"/>
      <c r="BX637" s="120"/>
      <c r="BY637" s="121"/>
    </row>
    <row r="638" spans="23:77" ht="12.75" customHeight="1" x14ac:dyDescent="0.25">
      <c r="W638" s="96"/>
      <c r="Y638" s="96"/>
      <c r="AA638" s="96"/>
      <c r="BQ638" s="116"/>
      <c r="BR638" s="118"/>
      <c r="BS638" s="118"/>
      <c r="BT638" s="118"/>
      <c r="BU638" s="118"/>
      <c r="BV638" s="118"/>
      <c r="BW638" s="119"/>
      <c r="BX638" s="120"/>
      <c r="BY638" s="121"/>
    </row>
    <row r="639" spans="23:77" ht="12.75" customHeight="1" x14ac:dyDescent="0.25">
      <c r="W639" s="96"/>
      <c r="Y639" s="96"/>
      <c r="AA639" s="96"/>
      <c r="BQ639" s="116"/>
      <c r="BR639" s="118"/>
      <c r="BS639" s="118"/>
      <c r="BT639" s="118"/>
      <c r="BU639" s="118"/>
      <c r="BV639" s="118"/>
      <c r="BW639" s="119"/>
      <c r="BX639" s="120"/>
      <c r="BY639" s="121"/>
    </row>
    <row r="640" spans="23:77" ht="12.75" customHeight="1" x14ac:dyDescent="0.25">
      <c r="W640" s="96"/>
      <c r="Y640" s="96"/>
      <c r="AA640" s="96"/>
      <c r="BQ640" s="116"/>
      <c r="BR640" s="118"/>
      <c r="BS640" s="118"/>
      <c r="BT640" s="118"/>
      <c r="BU640" s="118"/>
      <c r="BV640" s="118"/>
      <c r="BW640" s="119"/>
      <c r="BX640" s="120"/>
      <c r="BY640" s="121"/>
    </row>
    <row r="641" spans="23:77" ht="12.75" customHeight="1" x14ac:dyDescent="0.25">
      <c r="W641" s="96"/>
      <c r="Y641" s="96"/>
      <c r="AA641" s="96"/>
      <c r="BQ641" s="116"/>
      <c r="BR641" s="118"/>
      <c r="BS641" s="118"/>
      <c r="BT641" s="118"/>
      <c r="BU641" s="118"/>
      <c r="BV641" s="118"/>
      <c r="BW641" s="119"/>
      <c r="BX641" s="120"/>
      <c r="BY641" s="121"/>
    </row>
    <row r="642" spans="23:77" ht="12.75" customHeight="1" x14ac:dyDescent="0.25">
      <c r="W642" s="96"/>
      <c r="Y642" s="96"/>
      <c r="AA642" s="96"/>
      <c r="BQ642" s="116"/>
      <c r="BR642" s="118"/>
      <c r="BS642" s="118"/>
      <c r="BT642" s="118"/>
      <c r="BU642" s="118"/>
      <c r="BV642" s="118"/>
      <c r="BW642" s="119"/>
      <c r="BX642" s="120"/>
      <c r="BY642" s="121"/>
    </row>
    <row r="643" spans="23:77" ht="12.75" customHeight="1" x14ac:dyDescent="0.25">
      <c r="W643" s="96"/>
      <c r="Y643" s="96"/>
      <c r="AA643" s="96"/>
      <c r="BQ643" s="116"/>
      <c r="BR643" s="118"/>
      <c r="BS643" s="118"/>
      <c r="BT643" s="118"/>
      <c r="BU643" s="118"/>
      <c r="BV643" s="118"/>
      <c r="BW643" s="119"/>
      <c r="BX643" s="120"/>
      <c r="BY643" s="121"/>
    </row>
    <row r="644" spans="23:77" ht="12.75" customHeight="1" x14ac:dyDescent="0.25">
      <c r="W644" s="96"/>
      <c r="Y644" s="96"/>
      <c r="AA644" s="96"/>
      <c r="BQ644" s="116"/>
      <c r="BR644" s="118"/>
      <c r="BS644" s="118"/>
      <c r="BT644" s="118"/>
      <c r="BU644" s="118"/>
      <c r="BV644" s="118"/>
      <c r="BW644" s="119"/>
      <c r="BX644" s="120"/>
      <c r="BY644" s="121"/>
    </row>
    <row r="645" spans="23:77" ht="12.75" customHeight="1" x14ac:dyDescent="0.25">
      <c r="W645" s="96"/>
      <c r="Y645" s="96"/>
      <c r="AA645" s="96"/>
      <c r="BQ645" s="116"/>
      <c r="BR645" s="118"/>
      <c r="BS645" s="118"/>
      <c r="BT645" s="118"/>
      <c r="BU645" s="118"/>
      <c r="BV645" s="118"/>
      <c r="BW645" s="119"/>
      <c r="BX645" s="120"/>
      <c r="BY645" s="121"/>
    </row>
    <row r="646" spans="23:77" ht="12.75" customHeight="1" x14ac:dyDescent="0.25">
      <c r="W646" s="96"/>
      <c r="Y646" s="96"/>
      <c r="AA646" s="96"/>
      <c r="BQ646" s="116"/>
      <c r="BR646" s="118"/>
      <c r="BS646" s="118"/>
      <c r="BT646" s="118"/>
      <c r="BU646" s="118"/>
      <c r="BV646" s="118"/>
      <c r="BW646" s="119"/>
      <c r="BX646" s="120"/>
      <c r="BY646" s="121"/>
    </row>
    <row r="647" spans="23:77" ht="12.75" customHeight="1" x14ac:dyDescent="0.25">
      <c r="W647" s="96"/>
      <c r="Y647" s="96"/>
      <c r="AA647" s="96"/>
      <c r="BQ647" s="116"/>
      <c r="BR647" s="118"/>
      <c r="BS647" s="118"/>
      <c r="BT647" s="118"/>
      <c r="BU647" s="118"/>
      <c r="BV647" s="118"/>
      <c r="BW647" s="119"/>
      <c r="BX647" s="120"/>
      <c r="BY647" s="121"/>
    </row>
    <row r="648" spans="23:77" ht="12.75" customHeight="1" x14ac:dyDescent="0.25">
      <c r="W648" s="96"/>
      <c r="Y648" s="96"/>
      <c r="AA648" s="96"/>
      <c r="BQ648" s="116"/>
      <c r="BR648" s="118"/>
      <c r="BS648" s="118"/>
      <c r="BT648" s="118"/>
      <c r="BU648" s="118"/>
      <c r="BV648" s="118"/>
      <c r="BW648" s="119"/>
      <c r="BX648" s="120"/>
      <c r="BY648" s="121"/>
    </row>
    <row r="649" spans="23:77" ht="12.75" customHeight="1" x14ac:dyDescent="0.25">
      <c r="W649" s="96"/>
      <c r="Y649" s="96"/>
      <c r="AA649" s="96"/>
      <c r="BQ649" s="116"/>
      <c r="BR649" s="118"/>
      <c r="BS649" s="118"/>
      <c r="BT649" s="118"/>
      <c r="BU649" s="118"/>
      <c r="BV649" s="118"/>
      <c r="BW649" s="119"/>
      <c r="BX649" s="120"/>
      <c r="BY649" s="121"/>
    </row>
    <row r="650" spans="23:77" ht="12.75" customHeight="1" x14ac:dyDescent="0.25">
      <c r="W650" s="96"/>
      <c r="Y650" s="96"/>
      <c r="AA650" s="96"/>
      <c r="BQ650" s="116"/>
      <c r="BR650" s="118"/>
      <c r="BS650" s="118"/>
      <c r="BT650" s="118"/>
      <c r="BU650" s="118"/>
      <c r="BV650" s="118"/>
      <c r="BW650" s="119"/>
      <c r="BX650" s="120"/>
      <c r="BY650" s="121"/>
    </row>
    <row r="651" spans="23:77" ht="12.75" customHeight="1" x14ac:dyDescent="0.25">
      <c r="W651" s="96"/>
      <c r="Y651" s="96"/>
      <c r="AA651" s="96"/>
      <c r="BQ651" s="116"/>
      <c r="BR651" s="118"/>
      <c r="BS651" s="118"/>
      <c r="BT651" s="118"/>
      <c r="BU651" s="118"/>
      <c r="BV651" s="118"/>
      <c r="BW651" s="119"/>
      <c r="BX651" s="120"/>
      <c r="BY651" s="121"/>
    </row>
    <row r="652" spans="23:77" ht="12.75" customHeight="1" x14ac:dyDescent="0.25">
      <c r="W652" s="96"/>
      <c r="Y652" s="96"/>
      <c r="AA652" s="96"/>
      <c r="BQ652" s="116"/>
      <c r="BR652" s="118"/>
      <c r="BS652" s="118"/>
      <c r="BT652" s="118"/>
      <c r="BU652" s="118"/>
      <c r="BV652" s="118"/>
      <c r="BW652" s="119"/>
      <c r="BX652" s="120"/>
      <c r="BY652" s="121"/>
    </row>
    <row r="653" spans="23:77" ht="12.75" customHeight="1" x14ac:dyDescent="0.25">
      <c r="W653" s="96"/>
      <c r="Y653" s="96"/>
      <c r="AA653" s="96"/>
      <c r="BQ653" s="116"/>
      <c r="BR653" s="118"/>
      <c r="BS653" s="118"/>
      <c r="BT653" s="118"/>
      <c r="BU653" s="118"/>
      <c r="BV653" s="118"/>
      <c r="BW653" s="119"/>
      <c r="BX653" s="120"/>
      <c r="BY653" s="121"/>
    </row>
    <row r="654" spans="23:77" ht="12.75" customHeight="1" x14ac:dyDescent="0.25">
      <c r="W654" s="96"/>
      <c r="Y654" s="96"/>
      <c r="AA654" s="96"/>
      <c r="BQ654" s="116"/>
      <c r="BR654" s="118"/>
      <c r="BS654" s="118"/>
      <c r="BT654" s="118"/>
      <c r="BU654" s="118"/>
      <c r="BV654" s="118"/>
      <c r="BW654" s="119"/>
      <c r="BX654" s="120"/>
      <c r="BY654" s="121"/>
    </row>
    <row r="655" spans="23:77" ht="12.75" customHeight="1" x14ac:dyDescent="0.25">
      <c r="W655" s="96"/>
      <c r="Y655" s="96"/>
      <c r="AA655" s="96"/>
      <c r="BQ655" s="116"/>
      <c r="BR655" s="118"/>
      <c r="BS655" s="118"/>
      <c r="BT655" s="118"/>
      <c r="BU655" s="118"/>
      <c r="BV655" s="118"/>
      <c r="BW655" s="119"/>
      <c r="BX655" s="120"/>
      <c r="BY655" s="121"/>
    </row>
    <row r="656" spans="23:77" ht="12.75" customHeight="1" x14ac:dyDescent="0.25">
      <c r="W656" s="96"/>
      <c r="Y656" s="96"/>
      <c r="AA656" s="96"/>
      <c r="BQ656" s="116"/>
      <c r="BR656" s="118"/>
      <c r="BS656" s="118"/>
      <c r="BT656" s="118"/>
      <c r="BU656" s="118"/>
      <c r="BV656" s="118"/>
      <c r="BW656" s="119"/>
      <c r="BX656" s="120"/>
      <c r="BY656" s="121"/>
    </row>
    <row r="657" spans="23:77" ht="12.75" customHeight="1" x14ac:dyDescent="0.25">
      <c r="W657" s="96"/>
      <c r="Y657" s="96"/>
      <c r="AA657" s="96"/>
      <c r="BQ657" s="116"/>
      <c r="BR657" s="118"/>
      <c r="BS657" s="118"/>
      <c r="BT657" s="118"/>
      <c r="BU657" s="118"/>
      <c r="BV657" s="118"/>
      <c r="BW657" s="119"/>
      <c r="BX657" s="120"/>
      <c r="BY657" s="121"/>
    </row>
    <row r="658" spans="23:77" ht="12.75" customHeight="1" x14ac:dyDescent="0.25">
      <c r="W658" s="96"/>
      <c r="Y658" s="96"/>
      <c r="AA658" s="96"/>
      <c r="BQ658" s="116"/>
      <c r="BR658" s="118"/>
      <c r="BS658" s="118"/>
      <c r="BT658" s="118"/>
      <c r="BU658" s="118"/>
      <c r="BV658" s="118"/>
      <c r="BW658" s="119"/>
      <c r="BX658" s="120"/>
      <c r="BY658" s="121"/>
    </row>
    <row r="659" spans="23:77" ht="12.75" customHeight="1" x14ac:dyDescent="0.25">
      <c r="W659" s="96"/>
      <c r="Y659" s="96"/>
      <c r="AA659" s="96"/>
      <c r="BQ659" s="135"/>
      <c r="BR659" s="135"/>
      <c r="BS659" s="135"/>
      <c r="BT659" s="135"/>
      <c r="BU659" s="135"/>
      <c r="BV659" s="135"/>
      <c r="BW659" s="135"/>
      <c r="BX659" s="135"/>
      <c r="BY659" s="135"/>
    </row>
    <row r="660" spans="23:77" ht="12.75" customHeight="1" x14ac:dyDescent="0.25">
      <c r="W660" s="96"/>
      <c r="Y660" s="96"/>
      <c r="AA660" s="96"/>
      <c r="BR660" s="155"/>
      <c r="BS660" s="155"/>
      <c r="BT660" s="155"/>
      <c r="BU660" s="156"/>
      <c r="BV660" s="155"/>
      <c r="BW660" s="155"/>
      <c r="BX660" s="155"/>
    </row>
    <row r="661" spans="23:77" ht="12.75" customHeight="1" x14ac:dyDescent="0.25">
      <c r="W661" s="96"/>
      <c r="Y661" s="96"/>
      <c r="AA661" s="96"/>
      <c r="BQ661" s="100"/>
      <c r="BR661" s="102"/>
      <c r="BS661" s="100"/>
      <c r="BT661" s="100"/>
      <c r="BU661" s="100"/>
      <c r="BV661" s="100"/>
      <c r="BW661" s="102"/>
      <c r="BX661" s="104"/>
      <c r="BY661" s="105"/>
    </row>
    <row r="662" spans="23:77" ht="12.75" customHeight="1" x14ac:dyDescent="0.25">
      <c r="W662" s="96"/>
      <c r="Y662" s="96"/>
      <c r="AA662" s="96"/>
      <c r="BQ662" s="116"/>
      <c r="BR662" s="118"/>
      <c r="BS662" s="118"/>
      <c r="BT662" s="118"/>
      <c r="BU662" s="118"/>
      <c r="BV662" s="118"/>
      <c r="BW662" s="119"/>
      <c r="BX662" s="120"/>
      <c r="BY662" s="121"/>
    </row>
    <row r="663" spans="23:77" ht="12.75" customHeight="1" x14ac:dyDescent="0.25">
      <c r="W663" s="96"/>
      <c r="Y663" s="96"/>
      <c r="AA663" s="96"/>
      <c r="BQ663" s="116"/>
      <c r="BR663" s="118"/>
      <c r="BS663" s="118"/>
      <c r="BT663" s="118"/>
      <c r="BU663" s="118"/>
      <c r="BV663" s="118"/>
      <c r="BW663" s="119"/>
      <c r="BX663" s="120"/>
      <c r="BY663" s="121"/>
    </row>
    <row r="664" spans="23:77" ht="75.75" customHeight="1" x14ac:dyDescent="0.25">
      <c r="W664" s="96"/>
      <c r="Y664" s="96"/>
      <c r="AA664" s="96"/>
      <c r="BQ664" s="116"/>
      <c r="BR664" s="118"/>
      <c r="BS664" s="118"/>
      <c r="BT664" s="118"/>
      <c r="BU664" s="118"/>
      <c r="BV664" s="118"/>
      <c r="BW664" s="119"/>
      <c r="BX664" s="120"/>
      <c r="BY664" s="121"/>
    </row>
    <row r="665" spans="23:77" ht="75.75" customHeight="1" x14ac:dyDescent="0.25">
      <c r="W665" s="96"/>
      <c r="Y665" s="96"/>
      <c r="AA665" s="96"/>
      <c r="BQ665" s="116"/>
      <c r="BR665" s="118"/>
      <c r="BS665" s="118"/>
      <c r="BT665" s="118"/>
      <c r="BU665" s="118"/>
      <c r="BV665" s="118"/>
      <c r="BW665" s="119"/>
      <c r="BX665" s="120"/>
      <c r="BY665" s="121"/>
    </row>
    <row r="666" spans="23:77" ht="75.75" customHeight="1" x14ac:dyDescent="0.25">
      <c r="W666" s="96"/>
      <c r="Y666" s="96"/>
      <c r="AA666" s="96"/>
      <c r="BQ666" s="116"/>
      <c r="BR666" s="118"/>
      <c r="BS666" s="118"/>
      <c r="BT666" s="118"/>
      <c r="BU666" s="118"/>
      <c r="BV666" s="118"/>
      <c r="BW666" s="119"/>
      <c r="BX666" s="120"/>
      <c r="BY666" s="121"/>
    </row>
    <row r="667" spans="23:77" ht="75.75" customHeight="1" x14ac:dyDescent="0.25">
      <c r="W667" s="96"/>
      <c r="Y667" s="96"/>
      <c r="AA667" s="96"/>
      <c r="BQ667" s="116"/>
      <c r="BR667" s="118"/>
      <c r="BS667" s="118"/>
      <c r="BT667" s="118"/>
      <c r="BU667" s="118"/>
      <c r="BV667" s="118"/>
      <c r="BW667" s="119"/>
      <c r="BX667" s="120"/>
      <c r="BY667" s="121"/>
    </row>
    <row r="668" spans="23:77" ht="75.75" customHeight="1" x14ac:dyDescent="0.25">
      <c r="W668" s="96"/>
      <c r="Y668" s="96"/>
      <c r="AA668" s="96"/>
      <c r="BQ668" s="116"/>
      <c r="BR668" s="118"/>
      <c r="BS668" s="118"/>
      <c r="BT668" s="118"/>
      <c r="BU668" s="118"/>
      <c r="BV668" s="118"/>
      <c r="BW668" s="119"/>
      <c r="BX668" s="120"/>
      <c r="BY668" s="121"/>
    </row>
    <row r="669" spans="23:77" ht="75.75" customHeight="1" x14ac:dyDescent="0.25">
      <c r="W669" s="96"/>
      <c r="Y669" s="96"/>
      <c r="AA669" s="96"/>
      <c r="BQ669" s="116"/>
      <c r="BR669" s="118"/>
      <c r="BS669" s="118"/>
      <c r="BT669" s="118"/>
      <c r="BU669" s="118"/>
      <c r="BV669" s="118"/>
      <c r="BW669" s="119"/>
      <c r="BX669" s="120"/>
      <c r="BY669" s="121"/>
    </row>
    <row r="670" spans="23:77" ht="75.75" customHeight="1" x14ac:dyDescent="0.25">
      <c r="W670" s="96"/>
      <c r="Y670" s="96"/>
      <c r="AA670" s="96"/>
      <c r="BQ670" s="116"/>
      <c r="BR670" s="118"/>
      <c r="BS670" s="118"/>
      <c r="BT670" s="118"/>
      <c r="BU670" s="118"/>
      <c r="BV670" s="118"/>
      <c r="BW670" s="119"/>
      <c r="BX670" s="120"/>
      <c r="BY670" s="121"/>
    </row>
    <row r="671" spans="23:77" ht="75.75" customHeight="1" x14ac:dyDescent="0.25">
      <c r="W671" s="96"/>
      <c r="Y671" s="96"/>
      <c r="AA671" s="96"/>
      <c r="BQ671" s="116"/>
      <c r="BR671" s="118"/>
      <c r="BS671" s="118"/>
      <c r="BT671" s="118"/>
      <c r="BU671" s="118"/>
      <c r="BV671" s="118"/>
      <c r="BW671" s="119"/>
      <c r="BX671" s="120"/>
      <c r="BY671" s="121"/>
    </row>
    <row r="672" spans="23:77" ht="75.75" customHeight="1" x14ac:dyDescent="0.25">
      <c r="W672" s="96"/>
      <c r="Y672" s="96"/>
      <c r="AA672" s="96"/>
      <c r="BQ672" s="116"/>
      <c r="BR672" s="118"/>
      <c r="BS672" s="118"/>
      <c r="BT672" s="118"/>
      <c r="BU672" s="118"/>
      <c r="BV672" s="118"/>
      <c r="BW672" s="119"/>
      <c r="BX672" s="120"/>
      <c r="BY672" s="121"/>
    </row>
    <row r="673" spans="23:77" ht="75.75" customHeight="1" x14ac:dyDescent="0.25">
      <c r="W673" s="96"/>
      <c r="Y673" s="96"/>
      <c r="AA673" s="96"/>
      <c r="BQ673" s="116"/>
      <c r="BR673" s="118"/>
      <c r="BS673" s="118"/>
      <c r="BT673" s="118"/>
      <c r="BU673" s="118"/>
      <c r="BV673" s="118"/>
      <c r="BW673" s="119"/>
      <c r="BX673" s="120"/>
      <c r="BY673" s="121"/>
    </row>
    <row r="674" spans="23:77" ht="75.75" customHeight="1" x14ac:dyDescent="0.25">
      <c r="W674" s="96"/>
      <c r="Y674" s="96"/>
      <c r="AA674" s="96"/>
      <c r="BQ674" s="116"/>
      <c r="BR674" s="118"/>
      <c r="BS674" s="118"/>
      <c r="BT674" s="118"/>
      <c r="BU674" s="118"/>
      <c r="BV674" s="118"/>
      <c r="BW674" s="119"/>
      <c r="BX674" s="120"/>
      <c r="BY674" s="121"/>
    </row>
    <row r="675" spans="23:77" ht="75.75" customHeight="1" x14ac:dyDescent="0.25">
      <c r="W675" s="96"/>
      <c r="Y675" s="96"/>
      <c r="AA675" s="96"/>
      <c r="BQ675" s="116"/>
      <c r="BR675" s="118"/>
      <c r="BS675" s="118"/>
      <c r="BT675" s="118"/>
      <c r="BU675" s="118"/>
      <c r="BV675" s="118"/>
      <c r="BW675" s="119"/>
      <c r="BX675" s="120"/>
      <c r="BY675" s="121"/>
    </row>
    <row r="676" spans="23:77" ht="75.75" customHeight="1" x14ac:dyDescent="0.25">
      <c r="W676" s="96"/>
      <c r="Y676" s="96"/>
      <c r="AA676" s="96"/>
      <c r="BQ676" s="116"/>
      <c r="BR676" s="118"/>
      <c r="BS676" s="118"/>
      <c r="BT676" s="118"/>
      <c r="BU676" s="118"/>
      <c r="BV676" s="118"/>
      <c r="BW676" s="119"/>
      <c r="BX676" s="120"/>
      <c r="BY676" s="121"/>
    </row>
    <row r="677" spans="23:77" ht="75.75" customHeight="1" x14ac:dyDescent="0.25">
      <c r="W677" s="96"/>
      <c r="Y677" s="96"/>
      <c r="AA677" s="96"/>
      <c r="BQ677" s="116"/>
      <c r="BR677" s="118"/>
      <c r="BS677" s="118"/>
      <c r="BT677" s="118"/>
      <c r="BU677" s="118"/>
      <c r="BV677" s="118"/>
      <c r="BW677" s="119"/>
      <c r="BX677" s="120"/>
      <c r="BY677" s="121"/>
    </row>
    <row r="678" spans="23:77" ht="75.75" customHeight="1" x14ac:dyDescent="0.25">
      <c r="W678" s="96"/>
      <c r="Y678" s="96"/>
      <c r="AA678" s="96"/>
      <c r="BQ678" s="116"/>
      <c r="BR678" s="118"/>
      <c r="BS678" s="118"/>
      <c r="BT678" s="118"/>
      <c r="BU678" s="118"/>
      <c r="BV678" s="118"/>
      <c r="BW678" s="119"/>
      <c r="BX678" s="120"/>
      <c r="BY678" s="121"/>
    </row>
    <row r="679" spans="23:77" ht="75.75" customHeight="1" x14ac:dyDescent="0.25">
      <c r="W679" s="96"/>
      <c r="Y679" s="96"/>
      <c r="AA679" s="96"/>
      <c r="BQ679" s="116"/>
      <c r="BR679" s="118"/>
      <c r="BS679" s="118"/>
      <c r="BT679" s="118"/>
      <c r="BU679" s="118"/>
      <c r="BV679" s="118"/>
      <c r="BW679" s="119"/>
      <c r="BX679" s="120"/>
      <c r="BY679" s="121"/>
    </row>
    <row r="680" spans="23:77" ht="75.75" customHeight="1" x14ac:dyDescent="0.25">
      <c r="W680" s="96"/>
      <c r="Y680" s="96"/>
      <c r="AA680" s="96"/>
      <c r="BQ680" s="116"/>
      <c r="BR680" s="118"/>
      <c r="BS680" s="118"/>
      <c r="BT680" s="118"/>
      <c r="BU680" s="118"/>
      <c r="BV680" s="118"/>
      <c r="BW680" s="119"/>
      <c r="BX680" s="120"/>
      <c r="BY680" s="121"/>
    </row>
    <row r="681" spans="23:77" ht="75.75" customHeight="1" x14ac:dyDescent="0.25">
      <c r="W681" s="96"/>
      <c r="Y681" s="96"/>
      <c r="AA681" s="96"/>
      <c r="BQ681" s="116"/>
      <c r="BR681" s="118"/>
      <c r="BS681" s="118"/>
      <c r="BT681" s="118"/>
      <c r="BU681" s="118"/>
      <c r="BV681" s="118"/>
      <c r="BW681" s="119"/>
      <c r="BX681" s="120"/>
      <c r="BY681" s="121"/>
    </row>
    <row r="682" spans="23:77" ht="75.75" customHeight="1" x14ac:dyDescent="0.25">
      <c r="W682" s="96"/>
      <c r="Y682" s="96"/>
      <c r="AA682" s="96"/>
      <c r="BQ682" s="116"/>
      <c r="BR682" s="118"/>
      <c r="BS682" s="118"/>
      <c r="BT682" s="118"/>
      <c r="BU682" s="118"/>
      <c r="BV682" s="118"/>
      <c r="BW682" s="119"/>
      <c r="BX682" s="120"/>
      <c r="BY682" s="121"/>
    </row>
    <row r="683" spans="23:77" ht="75.75" customHeight="1" x14ac:dyDescent="0.25">
      <c r="W683" s="96"/>
      <c r="Y683" s="96"/>
      <c r="AA683" s="96"/>
      <c r="BQ683" s="116"/>
      <c r="BR683" s="118"/>
      <c r="BS683" s="118"/>
      <c r="BT683" s="118"/>
      <c r="BU683" s="118"/>
      <c r="BV683" s="118"/>
      <c r="BW683" s="119"/>
      <c r="BX683" s="120"/>
      <c r="BY683" s="121"/>
    </row>
    <row r="684" spans="23:77" ht="75.75" customHeight="1" x14ac:dyDescent="0.25">
      <c r="W684" s="96"/>
      <c r="Y684" s="96"/>
      <c r="AA684" s="96"/>
      <c r="BQ684" s="116"/>
      <c r="BR684" s="118"/>
      <c r="BS684" s="118"/>
      <c r="BT684" s="118"/>
      <c r="BU684" s="118"/>
      <c r="BV684" s="118"/>
      <c r="BW684" s="119"/>
      <c r="BX684" s="120"/>
      <c r="BY684" s="121"/>
    </row>
    <row r="685" spans="23:77" ht="75.75" customHeight="1" x14ac:dyDescent="0.25">
      <c r="W685" s="96"/>
      <c r="Y685" s="96"/>
      <c r="AA685" s="96"/>
      <c r="BQ685" s="116"/>
      <c r="BR685" s="118"/>
      <c r="BS685" s="118"/>
      <c r="BT685" s="118"/>
      <c r="BU685" s="118"/>
      <c r="BV685" s="118"/>
      <c r="BW685" s="119"/>
      <c r="BX685" s="120"/>
      <c r="BY685" s="121"/>
    </row>
    <row r="686" spans="23:77" ht="75.75" customHeight="1" x14ac:dyDescent="0.25">
      <c r="W686" s="96"/>
      <c r="Y686" s="96"/>
      <c r="AA686" s="96"/>
      <c r="BQ686" s="116"/>
      <c r="BR686" s="118"/>
      <c r="BS686" s="118"/>
      <c r="BT686" s="118"/>
      <c r="BU686" s="118"/>
      <c r="BV686" s="118"/>
      <c r="BW686" s="119"/>
      <c r="BX686" s="120"/>
      <c r="BY686" s="121"/>
    </row>
    <row r="687" spans="23:77" ht="75.75" customHeight="1" x14ac:dyDescent="0.25">
      <c r="W687" s="96"/>
      <c r="Y687" s="96"/>
      <c r="AA687" s="96"/>
      <c r="BQ687" s="116"/>
      <c r="BR687" s="118"/>
      <c r="BS687" s="118"/>
      <c r="BT687" s="118"/>
      <c r="BU687" s="118"/>
      <c r="BV687" s="118"/>
      <c r="BW687" s="119"/>
      <c r="BX687" s="120"/>
      <c r="BY687" s="121"/>
    </row>
    <row r="688" spans="23:77" ht="75.75" customHeight="1" x14ac:dyDescent="0.25">
      <c r="W688" s="96"/>
      <c r="Y688" s="96"/>
      <c r="AA688" s="96"/>
      <c r="BQ688" s="116"/>
      <c r="BR688" s="118"/>
      <c r="BS688" s="118"/>
      <c r="BT688" s="118"/>
      <c r="BU688" s="118"/>
      <c r="BV688" s="118"/>
      <c r="BW688" s="119"/>
      <c r="BX688" s="120"/>
      <c r="BY688" s="121"/>
    </row>
    <row r="689" spans="23:77" ht="75.75" customHeight="1" x14ac:dyDescent="0.25">
      <c r="W689" s="96"/>
      <c r="Y689" s="96"/>
      <c r="AA689" s="96"/>
      <c r="BQ689" s="116"/>
      <c r="BR689" s="118"/>
      <c r="BS689" s="118"/>
      <c r="BT689" s="118"/>
      <c r="BU689" s="118"/>
      <c r="BV689" s="118"/>
      <c r="BW689" s="119"/>
      <c r="BX689" s="120"/>
      <c r="BY689" s="121"/>
    </row>
    <row r="690" spans="23:77" ht="75.75" customHeight="1" x14ac:dyDescent="0.25">
      <c r="W690" s="96"/>
      <c r="Y690" s="96"/>
      <c r="AA690" s="96"/>
      <c r="BQ690" s="116"/>
      <c r="BR690" s="118"/>
      <c r="BS690" s="118"/>
      <c r="BT690" s="118"/>
      <c r="BU690" s="118"/>
      <c r="BV690" s="118"/>
      <c r="BW690" s="119"/>
      <c r="BX690" s="120"/>
      <c r="BY690" s="121"/>
    </row>
    <row r="691" spans="23:77" ht="75.75" customHeight="1" x14ac:dyDescent="0.25">
      <c r="W691" s="96"/>
      <c r="Y691" s="96"/>
      <c r="AA691" s="96"/>
      <c r="BQ691" s="116"/>
      <c r="BR691" s="118"/>
      <c r="BS691" s="118"/>
      <c r="BT691" s="118"/>
      <c r="BU691" s="118"/>
      <c r="BV691" s="118"/>
      <c r="BW691" s="119"/>
      <c r="BX691" s="120"/>
      <c r="BY691" s="121"/>
    </row>
    <row r="692" spans="23:77" ht="75.75" customHeight="1" x14ac:dyDescent="0.25">
      <c r="W692" s="96"/>
      <c r="Y692" s="96"/>
      <c r="AA692" s="96"/>
      <c r="BQ692" s="116"/>
      <c r="BR692" s="118"/>
      <c r="BS692" s="118"/>
      <c r="BT692" s="118"/>
      <c r="BU692" s="118"/>
      <c r="BV692" s="118"/>
      <c r="BW692" s="119"/>
      <c r="BX692" s="120"/>
      <c r="BY692" s="121"/>
    </row>
    <row r="693" spans="23:77" ht="75.75" customHeight="1" x14ac:dyDescent="0.25">
      <c r="W693" s="96"/>
      <c r="Y693" s="96"/>
      <c r="AA693" s="96"/>
      <c r="BQ693" s="116"/>
      <c r="BR693" s="118"/>
      <c r="BS693" s="118"/>
      <c r="BT693" s="118"/>
      <c r="BU693" s="118"/>
      <c r="BV693" s="118"/>
      <c r="BW693" s="119"/>
      <c r="BX693" s="120"/>
      <c r="BY693" s="121"/>
    </row>
    <row r="694" spans="23:77" ht="75.75" customHeight="1" x14ac:dyDescent="0.25">
      <c r="W694" s="96"/>
      <c r="Y694" s="96"/>
      <c r="AA694" s="96"/>
      <c r="BQ694" s="116"/>
      <c r="BR694" s="118"/>
      <c r="BS694" s="118"/>
      <c r="BT694" s="118"/>
      <c r="BU694" s="118"/>
      <c r="BV694" s="118"/>
      <c r="BW694" s="119"/>
      <c r="BX694" s="120"/>
      <c r="BY694" s="121"/>
    </row>
    <row r="695" spans="23:77" ht="75.75" customHeight="1" x14ac:dyDescent="0.25">
      <c r="W695" s="96"/>
      <c r="Y695" s="96"/>
      <c r="AA695" s="96"/>
      <c r="BQ695" s="116"/>
      <c r="BR695" s="118"/>
      <c r="BS695" s="118"/>
      <c r="BT695" s="118"/>
      <c r="BU695" s="118"/>
      <c r="BV695" s="118"/>
      <c r="BW695" s="119"/>
      <c r="BX695" s="120"/>
      <c r="BY695" s="121"/>
    </row>
    <row r="696" spans="23:77" ht="75.75" customHeight="1" x14ac:dyDescent="0.25">
      <c r="W696" s="96"/>
      <c r="Y696" s="96"/>
      <c r="AA696" s="96"/>
      <c r="BQ696" s="116"/>
      <c r="BR696" s="118"/>
      <c r="BS696" s="118"/>
      <c r="BT696" s="118"/>
      <c r="BU696" s="118"/>
      <c r="BV696" s="118"/>
      <c r="BW696" s="119"/>
      <c r="BX696" s="120"/>
      <c r="BY696" s="121"/>
    </row>
    <row r="697" spans="23:77" ht="75.75" customHeight="1" x14ac:dyDescent="0.25">
      <c r="W697" s="96"/>
      <c r="Y697" s="96"/>
      <c r="AA697" s="96"/>
      <c r="BQ697" s="116"/>
      <c r="BR697" s="118"/>
      <c r="BS697" s="118"/>
      <c r="BT697" s="118"/>
      <c r="BU697" s="118"/>
      <c r="BV697" s="118"/>
      <c r="BW697" s="119"/>
      <c r="BX697" s="120"/>
      <c r="BY697" s="121"/>
    </row>
    <row r="698" spans="23:77" ht="75.75" customHeight="1" x14ac:dyDescent="0.25">
      <c r="W698" s="96"/>
      <c r="Y698" s="96"/>
      <c r="AA698" s="96"/>
      <c r="BQ698" s="116"/>
      <c r="BR698" s="118"/>
      <c r="BS698" s="118"/>
      <c r="BT698" s="118"/>
      <c r="BU698" s="118"/>
      <c r="BV698" s="118"/>
      <c r="BW698" s="119"/>
      <c r="BX698" s="120"/>
      <c r="BY698" s="121"/>
    </row>
    <row r="699" spans="23:77" ht="75.75" customHeight="1" x14ac:dyDescent="0.25">
      <c r="W699" s="96"/>
      <c r="Y699" s="96"/>
      <c r="AA699" s="96"/>
      <c r="BQ699" s="116"/>
      <c r="BR699" s="118"/>
      <c r="BS699" s="118"/>
      <c r="BT699" s="118"/>
      <c r="BU699" s="118"/>
      <c r="BV699" s="118"/>
      <c r="BW699" s="119"/>
      <c r="BX699" s="120"/>
      <c r="BY699" s="121"/>
    </row>
    <row r="700" spans="23:77" ht="75.75" customHeight="1" x14ac:dyDescent="0.25">
      <c r="W700" s="96"/>
      <c r="Y700" s="96"/>
      <c r="AA700" s="96"/>
      <c r="BQ700" s="116"/>
      <c r="BR700" s="118"/>
      <c r="BS700" s="118"/>
      <c r="BT700" s="118"/>
      <c r="BU700" s="118"/>
      <c r="BV700" s="118"/>
      <c r="BW700" s="119"/>
      <c r="BX700" s="120"/>
      <c r="BY700" s="121"/>
    </row>
    <row r="701" spans="23:77" ht="75.75" customHeight="1" x14ac:dyDescent="0.25">
      <c r="W701" s="96"/>
      <c r="Y701" s="96"/>
      <c r="AA701" s="96"/>
      <c r="BQ701" s="116"/>
      <c r="BR701" s="118"/>
      <c r="BS701" s="118"/>
      <c r="BT701" s="118"/>
      <c r="BU701" s="118"/>
      <c r="BV701" s="118"/>
      <c r="BW701" s="119"/>
      <c r="BX701" s="120"/>
      <c r="BY701" s="121"/>
    </row>
    <row r="702" spans="23:77" ht="75.75" customHeight="1" x14ac:dyDescent="0.25">
      <c r="W702" s="96"/>
      <c r="Y702" s="96"/>
      <c r="AA702" s="96"/>
      <c r="BQ702" s="116"/>
      <c r="BR702" s="118"/>
      <c r="BS702" s="118"/>
      <c r="BT702" s="118"/>
      <c r="BU702" s="118"/>
      <c r="BV702" s="118"/>
      <c r="BW702" s="119"/>
      <c r="BX702" s="120"/>
      <c r="BY702" s="121"/>
    </row>
    <row r="703" spans="23:77" ht="75.75" customHeight="1" x14ac:dyDescent="0.25">
      <c r="W703" s="96"/>
      <c r="Y703" s="96"/>
      <c r="AA703" s="96"/>
      <c r="BQ703" s="116"/>
      <c r="BR703" s="118"/>
      <c r="BS703" s="118"/>
      <c r="BT703" s="118"/>
      <c r="BU703" s="118"/>
      <c r="BV703" s="118"/>
      <c r="BW703" s="119"/>
      <c r="BX703" s="120"/>
      <c r="BY703" s="121"/>
    </row>
    <row r="704" spans="23:77" ht="75.75" customHeight="1" x14ac:dyDescent="0.25">
      <c r="W704" s="96"/>
      <c r="Y704" s="96"/>
      <c r="AA704" s="96"/>
      <c r="BQ704" s="116"/>
      <c r="BR704" s="118"/>
      <c r="BS704" s="118"/>
      <c r="BT704" s="118"/>
      <c r="BU704" s="118"/>
      <c r="BV704" s="118"/>
      <c r="BW704" s="119"/>
      <c r="BX704" s="120"/>
      <c r="BY704" s="121"/>
    </row>
    <row r="705" spans="20:77" ht="75.75" customHeight="1" x14ac:dyDescent="0.25">
      <c r="W705" s="96"/>
      <c r="Y705" s="96"/>
      <c r="AA705" s="96"/>
      <c r="BQ705" s="116"/>
      <c r="BR705" s="118"/>
      <c r="BS705" s="118"/>
      <c r="BT705" s="118"/>
      <c r="BU705" s="118"/>
      <c r="BV705" s="118"/>
      <c r="BW705" s="119"/>
      <c r="BX705" s="120"/>
      <c r="BY705" s="121"/>
    </row>
    <row r="706" spans="20:77" ht="75.75" customHeight="1" x14ac:dyDescent="0.25">
      <c r="T706" s="116"/>
      <c r="U706" s="116"/>
      <c r="V706" s="116"/>
      <c r="W706" s="116"/>
      <c r="X706" s="116"/>
      <c r="Y706" s="116"/>
      <c r="Z706" s="116"/>
      <c r="AA706" s="98"/>
      <c r="AC706" s="135"/>
      <c r="AD706" s="118"/>
      <c r="AE706" s="118"/>
      <c r="AF706" s="118"/>
      <c r="AG706" s="118"/>
      <c r="AH706" s="118"/>
      <c r="AI706" s="119"/>
      <c r="AJ706" s="120"/>
      <c r="AK706" s="118"/>
      <c r="AL706" s="118"/>
      <c r="AM706" s="118"/>
      <c r="AN706" s="118"/>
      <c r="AO706" s="118"/>
      <c r="AP706" s="118"/>
      <c r="AQ706" s="119"/>
      <c r="AR706" s="120"/>
      <c r="AS706" s="118"/>
      <c r="AT706" s="118"/>
      <c r="AU706" s="118"/>
      <c r="AV706" s="118"/>
      <c r="AW706" s="118"/>
      <c r="AX706" s="118"/>
      <c r="AY706" s="119"/>
      <c r="AZ706" s="120"/>
      <c r="BA706" s="118"/>
      <c r="BB706" s="118"/>
      <c r="BC706" s="118"/>
      <c r="BD706" s="118"/>
      <c r="BE706" s="118"/>
      <c r="BF706" s="118"/>
      <c r="BG706" s="119"/>
      <c r="BH706" s="120"/>
      <c r="BI706" s="116"/>
      <c r="BJ706" s="118"/>
      <c r="BK706" s="118"/>
      <c r="BL706" s="118"/>
      <c r="BM706" s="118"/>
      <c r="BN706" s="118"/>
      <c r="BO706" s="119"/>
      <c r="BP706" s="120"/>
      <c r="BQ706" s="116"/>
      <c r="BR706" s="118"/>
      <c r="BS706" s="118"/>
      <c r="BT706" s="118"/>
      <c r="BU706" s="118"/>
      <c r="BV706" s="118"/>
      <c r="BW706" s="119"/>
      <c r="BX706" s="120"/>
      <c r="BY706" s="121"/>
    </row>
    <row r="707" spans="20:77" ht="75.75" customHeight="1" x14ac:dyDescent="0.25">
      <c r="T707" s="116"/>
      <c r="U707" s="116"/>
      <c r="V707" s="116"/>
      <c r="W707" s="116"/>
      <c r="X707" s="116"/>
      <c r="Y707" s="116"/>
      <c r="Z707" s="116"/>
      <c r="AA707" s="98"/>
      <c r="AC707" s="135"/>
      <c r="AD707" s="118"/>
      <c r="AE707" s="118"/>
      <c r="AF707" s="118"/>
      <c r="AG707" s="118"/>
      <c r="AH707" s="118"/>
      <c r="AI707" s="119"/>
      <c r="AJ707" s="120"/>
      <c r="AK707" s="118"/>
      <c r="AL707" s="118"/>
      <c r="AM707" s="118"/>
      <c r="AN707" s="118"/>
      <c r="AO707" s="118"/>
      <c r="AP707" s="118"/>
      <c r="AQ707" s="119"/>
      <c r="AR707" s="120"/>
      <c r="AS707" s="118"/>
      <c r="AT707" s="118"/>
      <c r="AU707" s="118"/>
      <c r="AV707" s="118"/>
      <c r="AW707" s="118"/>
      <c r="AX707" s="118"/>
      <c r="AY707" s="119"/>
      <c r="AZ707" s="120"/>
      <c r="BA707" s="118"/>
      <c r="BB707" s="118"/>
      <c r="BC707" s="118"/>
      <c r="BD707" s="118"/>
      <c r="BE707" s="118"/>
      <c r="BF707" s="118"/>
      <c r="BG707" s="119"/>
      <c r="BH707" s="120"/>
      <c r="BI707" s="116"/>
      <c r="BJ707" s="118"/>
      <c r="BK707" s="118"/>
      <c r="BL707" s="118"/>
      <c r="BM707" s="118"/>
      <c r="BN707" s="118"/>
      <c r="BO707" s="119"/>
      <c r="BP707" s="120"/>
      <c r="BQ707" s="116"/>
      <c r="BR707" s="118"/>
      <c r="BS707" s="118"/>
      <c r="BT707" s="118"/>
      <c r="BU707" s="118"/>
      <c r="BV707" s="118"/>
      <c r="BW707" s="119"/>
      <c r="BX707" s="120"/>
      <c r="BY707" s="121"/>
    </row>
    <row r="708" spans="20:77" ht="75.75" customHeight="1" x14ac:dyDescent="0.25">
      <c r="T708" s="116"/>
      <c r="U708" s="116"/>
      <c r="V708" s="116"/>
      <c r="W708" s="116"/>
      <c r="X708" s="116"/>
      <c r="Y708" s="116"/>
      <c r="Z708" s="116"/>
      <c r="AA708" s="98"/>
      <c r="AC708" s="135"/>
      <c r="AD708" s="118"/>
      <c r="AE708" s="118"/>
      <c r="AF708" s="118"/>
      <c r="AG708" s="118"/>
      <c r="AH708" s="118"/>
      <c r="AI708" s="119"/>
      <c r="AJ708" s="120"/>
      <c r="AK708" s="118"/>
      <c r="AL708" s="118"/>
      <c r="AM708" s="118"/>
      <c r="AN708" s="118"/>
      <c r="AO708" s="118"/>
      <c r="AP708" s="118"/>
      <c r="AQ708" s="119"/>
      <c r="AR708" s="120"/>
      <c r="AS708" s="118"/>
      <c r="AT708" s="118"/>
      <c r="AU708" s="118"/>
      <c r="AV708" s="118"/>
      <c r="AW708" s="118"/>
      <c r="AX708" s="118"/>
      <c r="AY708" s="119"/>
      <c r="AZ708" s="120"/>
      <c r="BA708" s="118"/>
      <c r="BB708" s="118"/>
      <c r="BC708" s="118"/>
      <c r="BD708" s="118"/>
      <c r="BE708" s="118"/>
      <c r="BF708" s="118"/>
      <c r="BG708" s="119"/>
      <c r="BH708" s="120"/>
      <c r="BI708" s="116"/>
      <c r="BJ708" s="118"/>
      <c r="BK708" s="118"/>
      <c r="BL708" s="118"/>
      <c r="BM708" s="118"/>
      <c r="BN708" s="118"/>
      <c r="BO708" s="119"/>
      <c r="BP708" s="120"/>
      <c r="BQ708" s="116"/>
      <c r="BR708" s="118"/>
      <c r="BS708" s="118"/>
      <c r="BT708" s="118"/>
      <c r="BU708" s="118"/>
      <c r="BV708" s="118"/>
      <c r="BW708" s="119"/>
      <c r="BX708" s="120"/>
      <c r="BY708" s="121"/>
    </row>
    <row r="709" spans="20:77" ht="75.75" customHeight="1" x14ac:dyDescent="0.25">
      <c r="T709" s="116"/>
      <c r="U709" s="116"/>
      <c r="V709" s="116"/>
      <c r="W709" s="116"/>
      <c r="X709" s="116"/>
      <c r="Y709" s="116"/>
      <c r="Z709" s="116"/>
      <c r="AA709" s="98"/>
      <c r="AC709" s="135"/>
      <c r="AD709" s="118"/>
      <c r="AE709" s="118"/>
      <c r="AF709" s="118"/>
      <c r="AG709" s="118"/>
      <c r="AH709" s="118"/>
      <c r="AI709" s="119"/>
      <c r="AJ709" s="120"/>
      <c r="AK709" s="118"/>
      <c r="AL709" s="118"/>
      <c r="AM709" s="118"/>
      <c r="AN709" s="118"/>
      <c r="AO709" s="118"/>
      <c r="AP709" s="118"/>
      <c r="AQ709" s="119"/>
      <c r="AR709" s="120"/>
      <c r="AS709" s="118"/>
      <c r="AT709" s="118"/>
      <c r="AU709" s="118"/>
      <c r="AV709" s="118"/>
      <c r="AW709" s="118"/>
      <c r="AX709" s="118"/>
      <c r="AY709" s="119"/>
      <c r="AZ709" s="120"/>
      <c r="BA709" s="118"/>
      <c r="BB709" s="118"/>
      <c r="BC709" s="118"/>
      <c r="BD709" s="118"/>
      <c r="BE709" s="118"/>
      <c r="BF709" s="118"/>
      <c r="BG709" s="119"/>
      <c r="BH709" s="120"/>
      <c r="BI709" s="116"/>
      <c r="BJ709" s="118"/>
      <c r="BK709" s="118"/>
      <c r="BL709" s="118"/>
      <c r="BM709" s="118"/>
      <c r="BN709" s="118"/>
      <c r="BO709" s="119"/>
      <c r="BP709" s="120"/>
      <c r="BQ709" s="116"/>
      <c r="BR709" s="118"/>
      <c r="BS709" s="118"/>
      <c r="BT709" s="118"/>
      <c r="BU709" s="118"/>
      <c r="BV709" s="118"/>
      <c r="BW709" s="119"/>
      <c r="BX709" s="120"/>
      <c r="BY709" s="121"/>
    </row>
    <row r="710" spans="20:77" ht="75.75" customHeight="1" x14ac:dyDescent="0.25">
      <c r="T710" s="116"/>
      <c r="U710" s="116"/>
      <c r="V710" s="116"/>
      <c r="W710" s="116"/>
      <c r="X710" s="116"/>
      <c r="Y710" s="116"/>
      <c r="Z710" s="116"/>
      <c r="AA710" s="98"/>
      <c r="AC710" s="135"/>
      <c r="AD710" s="118"/>
      <c r="AE710" s="118"/>
      <c r="AF710" s="118"/>
      <c r="AG710" s="118"/>
      <c r="AH710" s="118"/>
      <c r="AI710" s="119"/>
      <c r="AJ710" s="120"/>
      <c r="AK710" s="118"/>
      <c r="AL710" s="118"/>
      <c r="AM710" s="118"/>
      <c r="AN710" s="118"/>
      <c r="AO710" s="118"/>
      <c r="AP710" s="118"/>
      <c r="AQ710" s="119"/>
      <c r="AR710" s="120"/>
      <c r="AS710" s="118"/>
      <c r="AT710" s="118"/>
      <c r="AU710" s="118"/>
      <c r="AV710" s="118"/>
      <c r="AW710" s="118"/>
      <c r="AX710" s="118"/>
      <c r="AY710" s="119"/>
      <c r="AZ710" s="120"/>
      <c r="BA710" s="118"/>
      <c r="BB710" s="118"/>
      <c r="BC710" s="118"/>
      <c r="BD710" s="118"/>
      <c r="BE710" s="118"/>
      <c r="BF710" s="118"/>
      <c r="BG710" s="119"/>
      <c r="BH710" s="120"/>
      <c r="BI710" s="116"/>
      <c r="BJ710" s="118"/>
      <c r="BK710" s="118"/>
      <c r="BL710" s="118"/>
      <c r="BM710" s="118"/>
      <c r="BN710" s="118"/>
      <c r="BO710" s="119"/>
      <c r="BP710" s="120"/>
      <c r="BQ710" s="116"/>
      <c r="BR710" s="118"/>
      <c r="BS710" s="118"/>
      <c r="BT710" s="118"/>
      <c r="BU710" s="118"/>
      <c r="BV710" s="118"/>
      <c r="BW710" s="119"/>
      <c r="BX710" s="120"/>
      <c r="BY710" s="121"/>
    </row>
    <row r="711" spans="20:77" ht="75.75" customHeight="1" x14ac:dyDescent="0.25">
      <c r="T711" s="116"/>
      <c r="U711" s="116"/>
      <c r="V711" s="116"/>
      <c r="W711" s="116"/>
      <c r="X711" s="116"/>
      <c r="Y711" s="116"/>
      <c r="Z711" s="116"/>
      <c r="AA711" s="98"/>
      <c r="AC711" s="135"/>
      <c r="AD711" s="118"/>
      <c r="AE711" s="118"/>
      <c r="AF711" s="118"/>
      <c r="AG711" s="118"/>
      <c r="AH711" s="118"/>
      <c r="AI711" s="119"/>
      <c r="AJ711" s="120"/>
      <c r="AK711" s="118"/>
      <c r="AL711" s="118"/>
      <c r="AM711" s="118"/>
      <c r="AN711" s="118"/>
      <c r="AO711" s="118"/>
      <c r="AP711" s="118"/>
      <c r="AQ711" s="119"/>
      <c r="AR711" s="120"/>
      <c r="AS711" s="118"/>
      <c r="AT711" s="118"/>
      <c r="AU711" s="118"/>
      <c r="AV711" s="118"/>
      <c r="AW711" s="118"/>
      <c r="AX711" s="118"/>
      <c r="AY711" s="119"/>
      <c r="AZ711" s="120"/>
      <c r="BA711" s="118"/>
      <c r="BB711" s="118"/>
      <c r="BC711" s="118"/>
      <c r="BD711" s="118"/>
      <c r="BE711" s="118"/>
      <c r="BF711" s="118"/>
      <c r="BG711" s="119"/>
      <c r="BH711" s="120"/>
      <c r="BI711" s="116"/>
      <c r="BJ711" s="118"/>
      <c r="BK711" s="118"/>
      <c r="BL711" s="118"/>
      <c r="BM711" s="118"/>
      <c r="BN711" s="118"/>
      <c r="BO711" s="119"/>
      <c r="BP711" s="120"/>
      <c r="BQ711" s="116"/>
      <c r="BR711" s="118"/>
      <c r="BS711" s="118"/>
      <c r="BT711" s="118"/>
      <c r="BU711" s="118"/>
      <c r="BV711" s="118"/>
      <c r="BW711" s="119"/>
      <c r="BX711" s="120"/>
      <c r="BY711" s="121"/>
    </row>
    <row r="712" spans="20:77" ht="75.75" customHeight="1" x14ac:dyDescent="0.25">
      <c r="T712" s="116"/>
      <c r="U712" s="116"/>
      <c r="V712" s="116"/>
      <c r="W712" s="116"/>
      <c r="X712" s="116"/>
      <c r="Y712" s="116"/>
      <c r="Z712" s="116"/>
      <c r="AA712" s="98"/>
      <c r="AC712" s="135"/>
      <c r="AD712" s="118"/>
      <c r="AE712" s="118"/>
      <c r="AF712" s="118"/>
      <c r="AG712" s="118"/>
      <c r="AH712" s="118"/>
      <c r="AI712" s="119"/>
      <c r="AJ712" s="120"/>
      <c r="AK712" s="118"/>
      <c r="AL712" s="118"/>
      <c r="AM712" s="118"/>
      <c r="AN712" s="118"/>
      <c r="AO712" s="118"/>
      <c r="AP712" s="118"/>
      <c r="AQ712" s="119"/>
      <c r="AR712" s="120"/>
      <c r="AS712" s="118"/>
      <c r="AT712" s="118"/>
      <c r="AU712" s="118"/>
      <c r="AV712" s="118"/>
      <c r="AW712" s="118"/>
      <c r="AX712" s="118"/>
      <c r="AY712" s="119"/>
      <c r="AZ712" s="120"/>
      <c r="BA712" s="118"/>
      <c r="BB712" s="118"/>
      <c r="BC712" s="118"/>
      <c r="BD712" s="118"/>
      <c r="BE712" s="118"/>
      <c r="BF712" s="118"/>
      <c r="BG712" s="119"/>
      <c r="BH712" s="120"/>
      <c r="BI712" s="116"/>
      <c r="BJ712" s="118"/>
      <c r="BK712" s="118"/>
      <c r="BL712" s="118"/>
      <c r="BM712" s="118"/>
      <c r="BN712" s="118"/>
      <c r="BO712" s="119"/>
      <c r="BP712" s="120"/>
      <c r="BQ712" s="116"/>
      <c r="BR712" s="118"/>
      <c r="BS712" s="118"/>
      <c r="BT712" s="118"/>
      <c r="BU712" s="118"/>
      <c r="BV712" s="118"/>
      <c r="BW712" s="119"/>
      <c r="BX712" s="120"/>
      <c r="BY712" s="121"/>
    </row>
    <row r="713" spans="20:77" ht="75.75" customHeight="1" x14ac:dyDescent="0.25">
      <c r="T713" s="116"/>
      <c r="U713" s="116"/>
      <c r="V713" s="116"/>
      <c r="W713" s="116"/>
      <c r="X713" s="116"/>
      <c r="Y713" s="116"/>
      <c r="Z713" s="116"/>
      <c r="AA713" s="98"/>
      <c r="AC713" s="135"/>
      <c r="AD713" s="118"/>
      <c r="AE713" s="118"/>
      <c r="AF713" s="118"/>
      <c r="AG713" s="118"/>
      <c r="AH713" s="118"/>
      <c r="AI713" s="119"/>
      <c r="AJ713" s="120"/>
      <c r="AK713" s="118"/>
      <c r="AL713" s="118"/>
      <c r="AM713" s="118"/>
      <c r="AN713" s="118"/>
      <c r="AO713" s="118"/>
      <c r="AP713" s="118"/>
      <c r="AQ713" s="119"/>
      <c r="AR713" s="120"/>
      <c r="AS713" s="118"/>
      <c r="AT713" s="118"/>
      <c r="AU713" s="118"/>
      <c r="AV713" s="118"/>
      <c r="AW713" s="118"/>
      <c r="AX713" s="118"/>
      <c r="AY713" s="119"/>
      <c r="AZ713" s="120"/>
      <c r="BA713" s="118"/>
      <c r="BB713" s="118"/>
      <c r="BC713" s="118"/>
      <c r="BD713" s="118"/>
      <c r="BE713" s="118"/>
      <c r="BF713" s="118"/>
      <c r="BG713" s="119"/>
      <c r="BH713" s="120"/>
      <c r="BI713" s="116"/>
      <c r="BJ713" s="118"/>
      <c r="BK713" s="118"/>
      <c r="BL713" s="118"/>
      <c r="BM713" s="118"/>
      <c r="BN713" s="118"/>
      <c r="BO713" s="119"/>
      <c r="BP713" s="120"/>
      <c r="BQ713" s="116"/>
      <c r="BR713" s="118"/>
      <c r="BS713" s="118"/>
      <c r="BT713" s="118"/>
      <c r="BU713" s="118"/>
      <c r="BV713" s="118"/>
      <c r="BW713" s="119"/>
      <c r="BX713" s="120"/>
      <c r="BY713" s="121"/>
    </row>
    <row r="714" spans="20:77" ht="75.75" customHeight="1" x14ac:dyDescent="0.25">
      <c r="T714" s="116"/>
      <c r="U714" s="116"/>
      <c r="V714" s="116"/>
      <c r="W714" s="116"/>
      <c r="X714" s="116"/>
      <c r="Y714" s="116"/>
      <c r="Z714" s="116"/>
      <c r="AA714" s="98"/>
      <c r="AC714" s="135"/>
      <c r="AD714" s="118"/>
      <c r="AE714" s="118"/>
      <c r="AF714" s="118"/>
      <c r="AG714" s="118"/>
      <c r="AH714" s="118"/>
      <c r="AI714" s="119"/>
      <c r="AJ714" s="120"/>
      <c r="AK714" s="118"/>
      <c r="AL714" s="118"/>
      <c r="AM714" s="118"/>
      <c r="AN714" s="118"/>
      <c r="AO714" s="118"/>
      <c r="AP714" s="118"/>
      <c r="AQ714" s="119"/>
      <c r="AR714" s="120"/>
      <c r="AS714" s="118"/>
      <c r="AT714" s="118"/>
      <c r="AU714" s="118"/>
      <c r="AV714" s="118"/>
      <c r="AW714" s="118"/>
      <c r="AX714" s="118"/>
      <c r="AY714" s="119"/>
      <c r="AZ714" s="120"/>
      <c r="BA714" s="118"/>
      <c r="BB714" s="118"/>
      <c r="BC714" s="118"/>
      <c r="BD714" s="118"/>
      <c r="BE714" s="118"/>
      <c r="BF714" s="118"/>
      <c r="BG714" s="119"/>
      <c r="BH714" s="120"/>
      <c r="BI714" s="116"/>
      <c r="BJ714" s="118"/>
      <c r="BK714" s="118"/>
      <c r="BL714" s="118"/>
      <c r="BM714" s="118"/>
      <c r="BN714" s="118"/>
      <c r="BO714" s="119"/>
      <c r="BP714" s="120"/>
      <c r="BQ714" s="116"/>
      <c r="BR714" s="118"/>
      <c r="BS714" s="118"/>
      <c r="BT714" s="118"/>
      <c r="BU714" s="118"/>
      <c r="BV714" s="118"/>
      <c r="BW714" s="119"/>
      <c r="BX714" s="120"/>
      <c r="BY714" s="121"/>
    </row>
    <row r="715" spans="20:77" ht="75.75" customHeight="1" x14ac:dyDescent="0.25">
      <c r="T715" s="116"/>
      <c r="U715" s="116"/>
      <c r="V715" s="116"/>
      <c r="W715" s="116"/>
      <c r="X715" s="116"/>
      <c r="Y715" s="116"/>
      <c r="Z715" s="116"/>
      <c r="AA715" s="98"/>
      <c r="AC715" s="135"/>
      <c r="AD715" s="118"/>
      <c r="AE715" s="118"/>
      <c r="AF715" s="118"/>
      <c r="AG715" s="118"/>
      <c r="AH715" s="118"/>
      <c r="AI715" s="119"/>
      <c r="AJ715" s="120"/>
      <c r="AK715" s="118"/>
      <c r="AL715" s="118"/>
      <c r="AM715" s="118"/>
      <c r="AN715" s="118"/>
      <c r="AO715" s="118"/>
      <c r="AP715" s="118"/>
      <c r="AQ715" s="119"/>
      <c r="AR715" s="120"/>
      <c r="AS715" s="118"/>
      <c r="AT715" s="118"/>
      <c r="AU715" s="118"/>
      <c r="AV715" s="118"/>
      <c r="AW715" s="118"/>
      <c r="AX715" s="118"/>
      <c r="AY715" s="119"/>
      <c r="AZ715" s="120"/>
      <c r="BA715" s="118"/>
      <c r="BB715" s="118"/>
      <c r="BC715" s="118"/>
      <c r="BD715" s="118"/>
      <c r="BE715" s="118"/>
      <c r="BF715" s="118"/>
      <c r="BG715" s="119"/>
      <c r="BH715" s="120"/>
      <c r="BI715" s="116"/>
      <c r="BJ715" s="118"/>
      <c r="BK715" s="118"/>
      <c r="BL715" s="118"/>
      <c r="BM715" s="118"/>
      <c r="BN715" s="118"/>
      <c r="BO715" s="119"/>
      <c r="BP715" s="120"/>
      <c r="BQ715" s="116"/>
      <c r="BR715" s="118"/>
      <c r="BS715" s="118"/>
      <c r="BT715" s="118"/>
      <c r="BU715" s="118"/>
      <c r="BV715" s="118"/>
      <c r="BW715" s="119"/>
      <c r="BX715" s="120"/>
      <c r="BY715" s="121"/>
    </row>
    <row r="716" spans="20:77" ht="75.75" customHeight="1" x14ac:dyDescent="0.25">
      <c r="T716" s="116"/>
      <c r="U716" s="116"/>
      <c r="V716" s="116"/>
      <c r="W716" s="116"/>
      <c r="X716" s="116"/>
      <c r="Y716" s="116"/>
      <c r="Z716" s="116"/>
      <c r="AA716" s="98"/>
      <c r="AC716" s="135"/>
      <c r="AD716" s="118"/>
      <c r="AE716" s="118"/>
      <c r="AF716" s="118"/>
      <c r="AG716" s="118"/>
      <c r="AH716" s="118"/>
      <c r="AI716" s="119"/>
      <c r="AJ716" s="120"/>
      <c r="AK716" s="118"/>
      <c r="AL716" s="118"/>
      <c r="AM716" s="118"/>
      <c r="AN716" s="118"/>
      <c r="AO716" s="118"/>
      <c r="AP716" s="118"/>
      <c r="AQ716" s="119"/>
      <c r="AR716" s="120"/>
      <c r="AS716" s="118"/>
      <c r="AT716" s="118"/>
      <c r="AU716" s="118"/>
      <c r="AV716" s="118"/>
      <c r="AW716" s="118"/>
      <c r="AX716" s="118"/>
      <c r="AY716" s="119"/>
      <c r="AZ716" s="120"/>
      <c r="BA716" s="118"/>
      <c r="BB716" s="118"/>
      <c r="BC716" s="118"/>
      <c r="BD716" s="118"/>
      <c r="BE716" s="118"/>
      <c r="BF716" s="118"/>
      <c r="BG716" s="119"/>
      <c r="BH716" s="120"/>
      <c r="BI716" s="116"/>
      <c r="BJ716" s="118"/>
      <c r="BK716" s="118"/>
      <c r="BL716" s="118"/>
      <c r="BM716" s="118"/>
      <c r="BN716" s="118"/>
      <c r="BO716" s="119"/>
      <c r="BP716" s="120"/>
      <c r="BQ716" s="116"/>
      <c r="BR716" s="118"/>
      <c r="BS716" s="118"/>
      <c r="BT716" s="118"/>
      <c r="BU716" s="118"/>
      <c r="BV716" s="118"/>
      <c r="BW716" s="119"/>
      <c r="BX716" s="120"/>
      <c r="BY716" s="121"/>
    </row>
    <row r="717" spans="20:77" ht="75.75" customHeight="1" x14ac:dyDescent="0.25">
      <c r="T717" s="116"/>
      <c r="U717" s="116"/>
      <c r="V717" s="116"/>
      <c r="W717" s="116"/>
      <c r="X717" s="116"/>
      <c r="Y717" s="116"/>
      <c r="Z717" s="116"/>
      <c r="AA717" s="98"/>
      <c r="AC717" s="135"/>
      <c r="AD717" s="118"/>
      <c r="AE717" s="118"/>
      <c r="AF717" s="118"/>
      <c r="AG717" s="118"/>
      <c r="AH717" s="118"/>
      <c r="AI717" s="119"/>
      <c r="AJ717" s="120"/>
      <c r="AK717" s="118"/>
      <c r="AL717" s="118"/>
      <c r="AM717" s="118"/>
      <c r="AN717" s="118"/>
      <c r="AO717" s="118"/>
      <c r="AP717" s="118"/>
      <c r="AQ717" s="119"/>
      <c r="AR717" s="120"/>
      <c r="AS717" s="118"/>
      <c r="AT717" s="118"/>
      <c r="AU717" s="118"/>
      <c r="AV717" s="118"/>
      <c r="AW717" s="118"/>
      <c r="AX717" s="118"/>
      <c r="AY717" s="119"/>
      <c r="AZ717" s="120"/>
      <c r="BA717" s="118"/>
      <c r="BB717" s="118"/>
      <c r="BC717" s="118"/>
      <c r="BD717" s="118"/>
      <c r="BE717" s="118"/>
      <c r="BF717" s="118"/>
      <c r="BG717" s="119"/>
      <c r="BH717" s="120"/>
      <c r="BI717" s="116"/>
      <c r="BJ717" s="118"/>
      <c r="BK717" s="118"/>
      <c r="BL717" s="118"/>
      <c r="BM717" s="118"/>
      <c r="BN717" s="118"/>
      <c r="BO717" s="119"/>
      <c r="BP717" s="120"/>
      <c r="BQ717" s="116"/>
      <c r="BR717" s="118"/>
      <c r="BS717" s="118"/>
      <c r="BT717" s="118"/>
      <c r="BU717" s="118"/>
      <c r="BV717" s="118"/>
      <c r="BW717" s="119"/>
      <c r="BX717" s="120"/>
      <c r="BY717" s="121"/>
    </row>
    <row r="718" spans="20:77" ht="75.75" customHeight="1" x14ac:dyDescent="0.25">
      <c r="T718" s="116"/>
      <c r="U718" s="116"/>
      <c r="V718" s="116"/>
      <c r="W718" s="116"/>
      <c r="X718" s="116"/>
      <c r="Y718" s="116"/>
      <c r="Z718" s="116"/>
      <c r="AA718" s="98"/>
      <c r="AC718" s="135"/>
      <c r="AD718" s="118"/>
      <c r="AE718" s="118"/>
      <c r="AF718" s="118"/>
      <c r="AG718" s="118"/>
      <c r="AH718" s="118"/>
      <c r="AI718" s="119"/>
      <c r="AJ718" s="120"/>
      <c r="AK718" s="118"/>
      <c r="AL718" s="118"/>
      <c r="AM718" s="118"/>
      <c r="AN718" s="118"/>
      <c r="AO718" s="118"/>
      <c r="AP718" s="118"/>
      <c r="AQ718" s="119"/>
      <c r="AR718" s="120"/>
      <c r="AS718" s="118"/>
      <c r="AT718" s="118"/>
      <c r="AU718" s="118"/>
      <c r="AV718" s="118"/>
      <c r="AW718" s="118"/>
      <c r="AX718" s="118"/>
      <c r="AY718" s="119"/>
      <c r="AZ718" s="120"/>
      <c r="BA718" s="118"/>
      <c r="BB718" s="118"/>
      <c r="BC718" s="118"/>
      <c r="BD718" s="118"/>
      <c r="BE718" s="118"/>
      <c r="BF718" s="118"/>
      <c r="BG718" s="119"/>
      <c r="BH718" s="120"/>
      <c r="BI718" s="116"/>
      <c r="BJ718" s="118"/>
      <c r="BK718" s="118"/>
      <c r="BL718" s="118"/>
      <c r="BM718" s="118"/>
      <c r="BN718" s="118"/>
      <c r="BO718" s="119"/>
      <c r="BP718" s="120"/>
      <c r="BQ718" s="116"/>
      <c r="BR718" s="118"/>
      <c r="BS718" s="118"/>
      <c r="BT718" s="118"/>
      <c r="BU718" s="118"/>
      <c r="BV718" s="118"/>
      <c r="BW718" s="119"/>
      <c r="BX718" s="120"/>
      <c r="BY718" s="121"/>
    </row>
    <row r="719" spans="20:77" ht="75.75" customHeight="1" x14ac:dyDescent="0.25">
      <c r="T719" s="116"/>
      <c r="U719" s="116"/>
      <c r="V719" s="116"/>
      <c r="W719" s="116"/>
      <c r="X719" s="116"/>
      <c r="Y719" s="116"/>
      <c r="Z719" s="116"/>
      <c r="AA719" s="98"/>
      <c r="AC719" s="135"/>
      <c r="AD719" s="118"/>
      <c r="AE719" s="118"/>
      <c r="AF719" s="118"/>
      <c r="AG719" s="118"/>
      <c r="AH719" s="118"/>
      <c r="AI719" s="119"/>
      <c r="AJ719" s="120"/>
      <c r="AK719" s="118"/>
      <c r="AL719" s="118"/>
      <c r="AM719" s="118"/>
      <c r="AN719" s="118"/>
      <c r="AO719" s="118"/>
      <c r="AP719" s="118"/>
      <c r="AQ719" s="119"/>
      <c r="AR719" s="120"/>
      <c r="AS719" s="118"/>
      <c r="AT719" s="118"/>
      <c r="AU719" s="118"/>
      <c r="AV719" s="118"/>
      <c r="AW719" s="118"/>
      <c r="AX719" s="118"/>
      <c r="AY719" s="119"/>
      <c r="AZ719" s="120"/>
      <c r="BA719" s="118"/>
      <c r="BB719" s="118"/>
      <c r="BC719" s="118"/>
      <c r="BD719" s="118"/>
      <c r="BE719" s="118"/>
      <c r="BF719" s="118"/>
      <c r="BG719" s="119"/>
      <c r="BH719" s="120"/>
      <c r="BI719" s="116"/>
      <c r="BJ719" s="118"/>
      <c r="BK719" s="118"/>
      <c r="BL719" s="118"/>
      <c r="BM719" s="118"/>
      <c r="BN719" s="118"/>
      <c r="BO719" s="119"/>
      <c r="BP719" s="120"/>
      <c r="BQ719" s="116"/>
      <c r="BR719" s="118"/>
      <c r="BS719" s="118"/>
      <c r="BT719" s="118"/>
      <c r="BU719" s="118"/>
      <c r="BV719" s="118"/>
      <c r="BW719" s="119"/>
      <c r="BX719" s="120"/>
      <c r="BY719" s="121"/>
    </row>
    <row r="720" spans="20:77" ht="75.75" customHeight="1" x14ac:dyDescent="0.25">
      <c r="T720" s="116"/>
      <c r="U720" s="116"/>
      <c r="V720" s="116"/>
      <c r="W720" s="116"/>
      <c r="X720" s="116"/>
      <c r="Y720" s="116"/>
      <c r="Z720" s="116"/>
      <c r="AA720" s="98"/>
      <c r="AC720" s="135"/>
      <c r="AD720" s="118"/>
      <c r="AE720" s="118"/>
      <c r="AF720" s="118"/>
      <c r="AG720" s="118"/>
      <c r="AH720" s="118"/>
      <c r="AI720" s="119"/>
      <c r="AJ720" s="120"/>
      <c r="AK720" s="118"/>
      <c r="AL720" s="118"/>
      <c r="AM720" s="118"/>
      <c r="AN720" s="118"/>
      <c r="AO720" s="118"/>
      <c r="AP720" s="118"/>
      <c r="AQ720" s="119"/>
      <c r="AR720" s="120"/>
      <c r="AS720" s="118"/>
      <c r="AT720" s="118"/>
      <c r="AU720" s="118"/>
      <c r="AV720" s="118"/>
      <c r="AW720" s="118"/>
      <c r="AX720" s="118"/>
      <c r="AY720" s="119"/>
      <c r="AZ720" s="120"/>
      <c r="BA720" s="118"/>
      <c r="BB720" s="118"/>
      <c r="BC720" s="118"/>
      <c r="BD720" s="118"/>
      <c r="BE720" s="118"/>
      <c r="BF720" s="118"/>
      <c r="BG720" s="119"/>
      <c r="BH720" s="120"/>
      <c r="BI720" s="116"/>
      <c r="BJ720" s="118"/>
      <c r="BK720" s="118"/>
      <c r="BL720" s="118"/>
      <c r="BM720" s="118"/>
      <c r="BN720" s="118"/>
      <c r="BO720" s="119"/>
      <c r="BP720" s="120"/>
      <c r="BQ720" s="116"/>
      <c r="BR720" s="118"/>
      <c r="BS720" s="118"/>
      <c r="BT720" s="118"/>
      <c r="BU720" s="118"/>
      <c r="BV720" s="118"/>
      <c r="BW720" s="119"/>
      <c r="BX720" s="120"/>
      <c r="BY720" s="121"/>
    </row>
    <row r="721" spans="20:77" ht="75.75" customHeight="1" x14ac:dyDescent="0.25">
      <c r="T721" s="116"/>
      <c r="U721" s="116"/>
      <c r="V721" s="116"/>
      <c r="W721" s="116"/>
      <c r="X721" s="116"/>
      <c r="Y721" s="116"/>
      <c r="Z721" s="116"/>
      <c r="AA721" s="98"/>
      <c r="AC721" s="135"/>
      <c r="AD721" s="118"/>
      <c r="AE721" s="118"/>
      <c r="AF721" s="118"/>
      <c r="AG721" s="118"/>
      <c r="AH721" s="118"/>
      <c r="AI721" s="119"/>
      <c r="AJ721" s="120"/>
      <c r="AK721" s="118"/>
      <c r="AL721" s="118"/>
      <c r="AM721" s="118"/>
      <c r="AN721" s="118"/>
      <c r="AO721" s="118"/>
      <c r="AP721" s="118"/>
      <c r="AQ721" s="119"/>
      <c r="AR721" s="120"/>
      <c r="AS721" s="118"/>
      <c r="AT721" s="118"/>
      <c r="AU721" s="118"/>
      <c r="AV721" s="118"/>
      <c r="AW721" s="118"/>
      <c r="AX721" s="118"/>
      <c r="AY721" s="119"/>
      <c r="AZ721" s="120"/>
      <c r="BA721" s="118"/>
      <c r="BB721" s="118"/>
      <c r="BC721" s="118"/>
      <c r="BD721" s="118"/>
      <c r="BE721" s="118"/>
      <c r="BF721" s="118"/>
      <c r="BG721" s="119"/>
      <c r="BH721" s="120"/>
      <c r="BI721" s="116"/>
      <c r="BJ721" s="118"/>
      <c r="BK721" s="118"/>
      <c r="BL721" s="118"/>
      <c r="BM721" s="118"/>
      <c r="BN721" s="118"/>
      <c r="BO721" s="119"/>
      <c r="BP721" s="120"/>
      <c r="BQ721" s="116"/>
      <c r="BR721" s="118"/>
      <c r="BS721" s="118"/>
      <c r="BT721" s="118"/>
      <c r="BU721" s="118"/>
      <c r="BV721" s="118"/>
      <c r="BW721" s="119"/>
      <c r="BX721" s="120"/>
      <c r="BY721" s="121"/>
    </row>
    <row r="722" spans="20:77" ht="75.75" customHeight="1" x14ac:dyDescent="0.25">
      <c r="T722" s="116"/>
      <c r="U722" s="116"/>
      <c r="V722" s="116"/>
      <c r="W722" s="116"/>
      <c r="X722" s="116"/>
      <c r="Y722" s="116"/>
      <c r="Z722" s="116"/>
      <c r="AA722" s="98"/>
      <c r="AC722" s="135"/>
      <c r="AD722" s="118"/>
      <c r="AE722" s="118"/>
      <c r="AF722" s="118"/>
      <c r="AG722" s="118"/>
      <c r="AH722" s="118"/>
      <c r="AI722" s="119"/>
      <c r="AJ722" s="120"/>
      <c r="AK722" s="118"/>
      <c r="AL722" s="118"/>
      <c r="AM722" s="118"/>
      <c r="AN722" s="118"/>
      <c r="AO722" s="118"/>
      <c r="AP722" s="118"/>
      <c r="AQ722" s="119"/>
      <c r="AR722" s="120"/>
      <c r="AS722" s="118"/>
      <c r="AT722" s="118"/>
      <c r="AU722" s="118"/>
      <c r="AV722" s="118"/>
      <c r="AW722" s="118"/>
      <c r="AX722" s="118"/>
      <c r="AY722" s="119"/>
      <c r="AZ722" s="120"/>
      <c r="BA722" s="118"/>
      <c r="BB722" s="118"/>
      <c r="BC722" s="118"/>
      <c r="BD722" s="118"/>
      <c r="BE722" s="118"/>
      <c r="BF722" s="118"/>
      <c r="BG722" s="119"/>
      <c r="BH722" s="120"/>
      <c r="BI722" s="116"/>
      <c r="BJ722" s="118"/>
      <c r="BK722" s="118"/>
      <c r="BL722" s="118"/>
      <c r="BM722" s="118"/>
      <c r="BN722" s="118"/>
      <c r="BO722" s="119"/>
      <c r="BP722" s="120"/>
      <c r="BQ722" s="116"/>
      <c r="BR722" s="118"/>
      <c r="BS722" s="118"/>
      <c r="BT722" s="118"/>
      <c r="BU722" s="118"/>
      <c r="BV722" s="118"/>
      <c r="BW722" s="119"/>
      <c r="BX722" s="120"/>
      <c r="BY722" s="121"/>
    </row>
    <row r="723" spans="20:77" ht="75.75" customHeight="1" x14ac:dyDescent="0.25">
      <c r="T723" s="116"/>
      <c r="U723" s="116"/>
      <c r="V723" s="116"/>
      <c r="W723" s="116"/>
      <c r="X723" s="116"/>
      <c r="Y723" s="116"/>
      <c r="Z723" s="116"/>
      <c r="AA723" s="98"/>
      <c r="AC723" s="135"/>
      <c r="AD723" s="118"/>
      <c r="AE723" s="118"/>
      <c r="AF723" s="118"/>
      <c r="AG723" s="118"/>
      <c r="AH723" s="118"/>
      <c r="AI723" s="119"/>
      <c r="AJ723" s="120"/>
      <c r="AK723" s="118"/>
      <c r="AL723" s="118"/>
      <c r="AM723" s="118"/>
      <c r="AN723" s="118"/>
      <c r="AO723" s="118"/>
      <c r="AP723" s="118"/>
      <c r="AQ723" s="119"/>
      <c r="AR723" s="120"/>
      <c r="AS723" s="118"/>
      <c r="AT723" s="118"/>
      <c r="AU723" s="118"/>
      <c r="AV723" s="118"/>
      <c r="AW723" s="118"/>
      <c r="AX723" s="118"/>
      <c r="AY723" s="119"/>
      <c r="AZ723" s="120"/>
      <c r="BA723" s="118"/>
      <c r="BB723" s="118"/>
      <c r="BC723" s="118"/>
      <c r="BD723" s="118"/>
      <c r="BE723" s="118"/>
      <c r="BF723" s="118"/>
      <c r="BG723" s="119"/>
      <c r="BH723" s="120"/>
      <c r="BI723" s="116"/>
      <c r="BJ723" s="118"/>
      <c r="BK723" s="118"/>
      <c r="BL723" s="118"/>
      <c r="BM723" s="118"/>
      <c r="BN723" s="118"/>
      <c r="BO723" s="119"/>
      <c r="BP723" s="120"/>
      <c r="BQ723" s="116"/>
      <c r="BR723" s="118"/>
      <c r="BS723" s="118"/>
      <c r="BT723" s="118"/>
      <c r="BU723" s="118"/>
      <c r="BV723" s="118"/>
      <c r="BW723" s="119"/>
      <c r="BX723" s="120"/>
      <c r="BY723" s="121"/>
    </row>
    <row r="724" spans="20:77" ht="75.75" customHeight="1" x14ac:dyDescent="0.25">
      <c r="T724" s="116"/>
      <c r="U724" s="116"/>
      <c r="V724" s="116"/>
      <c r="W724" s="116"/>
      <c r="X724" s="116"/>
      <c r="Y724" s="116"/>
      <c r="Z724" s="116"/>
      <c r="AA724" s="98"/>
      <c r="AC724" s="135"/>
      <c r="AD724" s="118"/>
      <c r="AE724" s="118"/>
      <c r="AF724" s="118"/>
      <c r="AG724" s="118"/>
      <c r="AH724" s="118"/>
      <c r="AI724" s="119"/>
      <c r="AJ724" s="120"/>
      <c r="AK724" s="118"/>
      <c r="AL724" s="118"/>
      <c r="AM724" s="118"/>
      <c r="AN724" s="118"/>
      <c r="AO724" s="118"/>
      <c r="AP724" s="118"/>
      <c r="AQ724" s="119"/>
      <c r="AR724" s="120"/>
      <c r="AS724" s="118"/>
      <c r="AT724" s="118"/>
      <c r="AU724" s="118"/>
      <c r="AV724" s="118"/>
      <c r="AW724" s="118"/>
      <c r="AX724" s="118"/>
      <c r="AY724" s="119"/>
      <c r="AZ724" s="120"/>
      <c r="BA724" s="118"/>
      <c r="BB724" s="118"/>
      <c r="BC724" s="118"/>
      <c r="BD724" s="118"/>
      <c r="BE724" s="118"/>
      <c r="BF724" s="118"/>
      <c r="BG724" s="119"/>
      <c r="BH724" s="120"/>
      <c r="BI724" s="116"/>
      <c r="BJ724" s="118"/>
      <c r="BK724" s="118"/>
      <c r="BL724" s="118"/>
      <c r="BM724" s="118"/>
      <c r="BN724" s="118"/>
      <c r="BO724" s="119"/>
      <c r="BP724" s="120"/>
      <c r="BQ724" s="116"/>
      <c r="BR724" s="118"/>
      <c r="BS724" s="118"/>
      <c r="BT724" s="118"/>
      <c r="BU724" s="118"/>
      <c r="BV724" s="118"/>
      <c r="BW724" s="119"/>
      <c r="BX724" s="120"/>
      <c r="BY724" s="121"/>
    </row>
    <row r="725" spans="20:77" ht="75.75" customHeight="1" x14ac:dyDescent="0.25">
      <c r="T725" s="116"/>
      <c r="U725" s="116"/>
      <c r="V725" s="116"/>
      <c r="W725" s="116"/>
      <c r="X725" s="116"/>
      <c r="Y725" s="116"/>
      <c r="Z725" s="116"/>
      <c r="AA725" s="98"/>
      <c r="AC725" s="135"/>
      <c r="AD725" s="118"/>
      <c r="AE725" s="118"/>
      <c r="AF725" s="118"/>
      <c r="AG725" s="118"/>
      <c r="AH725" s="118"/>
      <c r="AI725" s="119"/>
      <c r="AJ725" s="120"/>
      <c r="AK725" s="118"/>
      <c r="AL725" s="118"/>
      <c r="AM725" s="118"/>
      <c r="AN725" s="118"/>
      <c r="AO725" s="118"/>
      <c r="AP725" s="118"/>
      <c r="AQ725" s="119"/>
      <c r="AR725" s="120"/>
      <c r="AS725" s="118"/>
      <c r="AT725" s="118"/>
      <c r="AU725" s="118"/>
      <c r="AV725" s="118"/>
      <c r="AW725" s="118"/>
      <c r="AX725" s="118"/>
      <c r="AY725" s="119"/>
      <c r="AZ725" s="120"/>
      <c r="BA725" s="118"/>
      <c r="BB725" s="118"/>
      <c r="BC725" s="118"/>
      <c r="BD725" s="118"/>
      <c r="BE725" s="118"/>
      <c r="BF725" s="118"/>
      <c r="BG725" s="119"/>
      <c r="BH725" s="120"/>
      <c r="BI725" s="116"/>
      <c r="BJ725" s="118"/>
      <c r="BK725" s="118"/>
      <c r="BL725" s="118"/>
      <c r="BM725" s="118"/>
      <c r="BN725" s="118"/>
      <c r="BO725" s="119"/>
      <c r="BP725" s="120"/>
      <c r="BQ725" s="116"/>
      <c r="BR725" s="118"/>
      <c r="BS725" s="118"/>
      <c r="BT725" s="118"/>
      <c r="BU725" s="118"/>
      <c r="BV725" s="118"/>
      <c r="BW725" s="119"/>
      <c r="BX725" s="120"/>
      <c r="BY725" s="121"/>
    </row>
    <row r="726" spans="20:77" ht="75.75" customHeight="1" x14ac:dyDescent="0.25">
      <c r="T726" s="116"/>
      <c r="U726" s="116"/>
      <c r="V726" s="116"/>
      <c r="W726" s="116"/>
      <c r="X726" s="116"/>
      <c r="Y726" s="116"/>
      <c r="Z726" s="116"/>
      <c r="AA726" s="98"/>
      <c r="AC726" s="135"/>
      <c r="AD726" s="118"/>
      <c r="AE726" s="118"/>
      <c r="AF726" s="118"/>
      <c r="AG726" s="118"/>
      <c r="AH726" s="118"/>
      <c r="AI726" s="119"/>
      <c r="AJ726" s="120"/>
      <c r="AK726" s="118"/>
      <c r="AL726" s="118"/>
      <c r="AM726" s="118"/>
      <c r="AN726" s="118"/>
      <c r="AO726" s="118"/>
      <c r="AP726" s="118"/>
      <c r="AQ726" s="119"/>
      <c r="AR726" s="120"/>
      <c r="AS726" s="118"/>
      <c r="AT726" s="118"/>
      <c r="AU726" s="118"/>
      <c r="AV726" s="118"/>
      <c r="AW726" s="118"/>
      <c r="AX726" s="118"/>
      <c r="AY726" s="119"/>
      <c r="AZ726" s="120"/>
      <c r="BA726" s="118"/>
      <c r="BB726" s="118"/>
      <c r="BC726" s="118"/>
      <c r="BD726" s="118"/>
      <c r="BE726" s="118"/>
      <c r="BF726" s="118"/>
      <c r="BG726" s="119"/>
      <c r="BH726" s="120"/>
      <c r="BI726" s="116"/>
      <c r="BJ726" s="118"/>
      <c r="BK726" s="118"/>
      <c r="BL726" s="118"/>
      <c r="BM726" s="118"/>
      <c r="BN726" s="118"/>
      <c r="BO726" s="119"/>
      <c r="BP726" s="120"/>
      <c r="BQ726" s="116"/>
      <c r="BR726" s="118"/>
      <c r="BS726" s="118"/>
      <c r="BT726" s="118"/>
      <c r="BU726" s="118"/>
      <c r="BV726" s="118"/>
      <c r="BW726" s="119"/>
      <c r="BX726" s="120"/>
      <c r="BY726" s="121"/>
    </row>
    <row r="727" spans="20:77" ht="75.75" customHeight="1" x14ac:dyDescent="0.25">
      <c r="T727" s="116"/>
      <c r="U727" s="116"/>
      <c r="V727" s="116"/>
      <c r="W727" s="116"/>
      <c r="X727" s="116"/>
      <c r="Y727" s="116"/>
      <c r="Z727" s="116"/>
      <c r="AA727" s="98"/>
      <c r="AC727" s="135"/>
      <c r="AD727" s="118"/>
      <c r="AE727" s="118"/>
      <c r="AF727" s="118"/>
      <c r="AG727" s="118"/>
      <c r="AH727" s="118"/>
      <c r="AI727" s="119"/>
      <c r="AJ727" s="120"/>
      <c r="AK727" s="118"/>
      <c r="AL727" s="118"/>
      <c r="AM727" s="118"/>
      <c r="AN727" s="118"/>
      <c r="AO727" s="118"/>
      <c r="AP727" s="118"/>
      <c r="AQ727" s="119"/>
      <c r="AR727" s="120"/>
      <c r="AS727" s="118"/>
      <c r="AT727" s="118"/>
      <c r="AU727" s="118"/>
      <c r="AV727" s="118"/>
      <c r="AW727" s="118"/>
      <c r="AX727" s="118"/>
      <c r="AY727" s="119"/>
      <c r="AZ727" s="120"/>
      <c r="BA727" s="118"/>
      <c r="BB727" s="118"/>
      <c r="BC727" s="118"/>
      <c r="BD727" s="118"/>
      <c r="BE727" s="118"/>
      <c r="BF727" s="118"/>
      <c r="BG727" s="119"/>
      <c r="BH727" s="120"/>
      <c r="BI727" s="116"/>
      <c r="BJ727" s="118"/>
      <c r="BK727" s="118"/>
      <c r="BL727" s="118"/>
      <c r="BM727" s="118"/>
      <c r="BN727" s="118"/>
      <c r="BO727" s="119"/>
      <c r="BP727" s="120"/>
      <c r="BQ727" s="116"/>
      <c r="BR727" s="118"/>
      <c r="BS727" s="118"/>
      <c r="BT727" s="118"/>
      <c r="BU727" s="118"/>
      <c r="BV727" s="118"/>
      <c r="BW727" s="119"/>
      <c r="BX727" s="120"/>
      <c r="BY727" s="121"/>
    </row>
    <row r="728" spans="20:77" ht="75.75" customHeight="1" x14ac:dyDescent="0.25">
      <c r="T728" s="116"/>
      <c r="U728" s="116"/>
      <c r="V728" s="116"/>
      <c r="W728" s="116"/>
      <c r="X728" s="116"/>
      <c r="Y728" s="116"/>
      <c r="Z728" s="116"/>
      <c r="AA728" s="98"/>
      <c r="AC728" s="135"/>
      <c r="AD728" s="118"/>
      <c r="AE728" s="118"/>
      <c r="AF728" s="118"/>
      <c r="AG728" s="118"/>
      <c r="AH728" s="118"/>
      <c r="AI728" s="119"/>
      <c r="AJ728" s="120"/>
      <c r="AK728" s="118"/>
      <c r="AL728" s="118"/>
      <c r="AM728" s="118"/>
      <c r="AN728" s="118"/>
      <c r="AO728" s="118"/>
      <c r="AP728" s="118"/>
      <c r="AQ728" s="119"/>
      <c r="AR728" s="120"/>
      <c r="AS728" s="118"/>
      <c r="AT728" s="118"/>
      <c r="AU728" s="118"/>
      <c r="AV728" s="118"/>
      <c r="AW728" s="118"/>
      <c r="AX728" s="118"/>
      <c r="AY728" s="119"/>
      <c r="AZ728" s="120"/>
      <c r="BA728" s="118"/>
      <c r="BB728" s="118"/>
      <c r="BC728" s="118"/>
      <c r="BD728" s="118"/>
      <c r="BE728" s="118"/>
      <c r="BF728" s="118"/>
      <c r="BG728" s="119"/>
      <c r="BH728" s="120"/>
      <c r="BI728" s="116"/>
      <c r="BJ728" s="118"/>
      <c r="BK728" s="118"/>
      <c r="BL728" s="118"/>
      <c r="BM728" s="118"/>
      <c r="BN728" s="118"/>
      <c r="BO728" s="119"/>
      <c r="BP728" s="120"/>
      <c r="BQ728" s="116"/>
      <c r="BR728" s="118"/>
      <c r="BS728" s="118"/>
      <c r="BT728" s="118"/>
      <c r="BU728" s="118"/>
      <c r="BV728" s="118"/>
      <c r="BW728" s="119"/>
      <c r="BX728" s="120"/>
      <c r="BY728" s="121"/>
    </row>
    <row r="729" spans="20:77" ht="75.75" customHeight="1" x14ac:dyDescent="0.25">
      <c r="T729" s="116"/>
      <c r="U729" s="116"/>
      <c r="V729" s="116"/>
      <c r="W729" s="116"/>
      <c r="X729" s="116"/>
      <c r="Y729" s="116"/>
      <c r="Z729" s="116"/>
      <c r="AA729" s="98"/>
      <c r="AC729" s="135"/>
      <c r="AD729" s="118"/>
      <c r="AE729" s="118"/>
      <c r="AF729" s="118"/>
      <c r="AG729" s="118"/>
      <c r="AH729" s="118"/>
      <c r="AI729" s="119"/>
      <c r="AJ729" s="120"/>
      <c r="AK729" s="118"/>
      <c r="AL729" s="118"/>
      <c r="AM729" s="118"/>
      <c r="AN729" s="118"/>
      <c r="AO729" s="118"/>
      <c r="AP729" s="118"/>
      <c r="AQ729" s="119"/>
      <c r="AR729" s="120"/>
      <c r="AS729" s="118"/>
      <c r="AT729" s="118"/>
      <c r="AU729" s="118"/>
      <c r="AV729" s="118"/>
      <c r="AW729" s="118"/>
      <c r="AX729" s="118"/>
      <c r="AY729" s="119"/>
      <c r="AZ729" s="120"/>
      <c r="BA729" s="118"/>
      <c r="BB729" s="118"/>
      <c r="BC729" s="118"/>
      <c r="BD729" s="118"/>
      <c r="BE729" s="118"/>
      <c r="BF729" s="118"/>
      <c r="BG729" s="119"/>
      <c r="BH729" s="120"/>
      <c r="BI729" s="116"/>
      <c r="BJ729" s="118"/>
      <c r="BK729" s="118"/>
      <c r="BL729" s="118"/>
      <c r="BM729" s="118"/>
      <c r="BN729" s="118"/>
      <c r="BO729" s="119"/>
      <c r="BP729" s="120"/>
      <c r="BQ729" s="116"/>
      <c r="BR729" s="118"/>
      <c r="BS729" s="118"/>
      <c r="BT729" s="118"/>
      <c r="BU729" s="118"/>
      <c r="BV729" s="118"/>
      <c r="BW729" s="119"/>
      <c r="BX729" s="120"/>
      <c r="BY729" s="121"/>
    </row>
    <row r="730" spans="20:77" ht="75.75" customHeight="1" x14ac:dyDescent="0.25">
      <c r="T730" s="116"/>
      <c r="U730" s="116"/>
      <c r="V730" s="116"/>
      <c r="W730" s="116"/>
      <c r="X730" s="116"/>
      <c r="Y730" s="116"/>
      <c r="Z730" s="116"/>
      <c r="AA730" s="98"/>
      <c r="AC730" s="135"/>
      <c r="AD730" s="118"/>
      <c r="AE730" s="118"/>
      <c r="AF730" s="118"/>
      <c r="AG730" s="118"/>
      <c r="AH730" s="118"/>
      <c r="AI730" s="119"/>
      <c r="AJ730" s="120"/>
      <c r="AK730" s="118"/>
      <c r="AL730" s="118"/>
      <c r="AM730" s="118"/>
      <c r="AN730" s="118"/>
      <c r="AO730" s="118"/>
      <c r="AP730" s="118"/>
      <c r="AQ730" s="119"/>
      <c r="AR730" s="120"/>
      <c r="AS730" s="118"/>
      <c r="AT730" s="118"/>
      <c r="AU730" s="118"/>
      <c r="AV730" s="118"/>
      <c r="AW730" s="118"/>
      <c r="AX730" s="118"/>
      <c r="AY730" s="119"/>
      <c r="AZ730" s="120"/>
      <c r="BA730" s="118"/>
      <c r="BB730" s="118"/>
      <c r="BC730" s="118"/>
      <c r="BD730" s="118"/>
      <c r="BE730" s="118"/>
      <c r="BF730" s="118"/>
      <c r="BG730" s="119"/>
      <c r="BH730" s="120"/>
      <c r="BI730" s="116"/>
      <c r="BJ730" s="118"/>
      <c r="BK730" s="118"/>
      <c r="BL730" s="118"/>
      <c r="BM730" s="118"/>
      <c r="BN730" s="118"/>
      <c r="BO730" s="119"/>
      <c r="BP730" s="120"/>
      <c r="BQ730" s="116"/>
      <c r="BR730" s="118"/>
      <c r="BS730" s="118"/>
      <c r="BT730" s="118"/>
      <c r="BU730" s="118"/>
      <c r="BV730" s="118"/>
      <c r="BW730" s="119"/>
      <c r="BX730" s="120"/>
      <c r="BY730" s="121"/>
    </row>
    <row r="731" spans="20:77" ht="75.75" customHeight="1" x14ac:dyDescent="0.25">
      <c r="T731" s="116"/>
      <c r="U731" s="116"/>
      <c r="V731" s="116"/>
      <c r="W731" s="116"/>
      <c r="X731" s="116"/>
      <c r="Y731" s="116"/>
      <c r="Z731" s="116"/>
      <c r="AA731" s="98"/>
      <c r="AC731" s="135"/>
      <c r="AD731" s="118"/>
      <c r="AE731" s="118"/>
      <c r="AF731" s="118"/>
      <c r="AG731" s="118"/>
      <c r="AH731" s="118"/>
      <c r="AI731" s="119"/>
      <c r="AJ731" s="120"/>
      <c r="AK731" s="118"/>
      <c r="AL731" s="118"/>
      <c r="AM731" s="118"/>
      <c r="AN731" s="118"/>
      <c r="AO731" s="118"/>
      <c r="AP731" s="118"/>
      <c r="AQ731" s="119"/>
      <c r="AR731" s="120"/>
      <c r="AS731" s="118"/>
      <c r="AT731" s="118"/>
      <c r="AU731" s="118"/>
      <c r="AV731" s="118"/>
      <c r="AW731" s="118"/>
      <c r="AX731" s="118"/>
      <c r="AY731" s="119"/>
      <c r="AZ731" s="120"/>
      <c r="BA731" s="118"/>
      <c r="BB731" s="118"/>
      <c r="BC731" s="118"/>
      <c r="BD731" s="118"/>
      <c r="BE731" s="118"/>
      <c r="BF731" s="118"/>
      <c r="BG731" s="119"/>
      <c r="BH731" s="120"/>
      <c r="BI731" s="116"/>
      <c r="BJ731" s="118"/>
      <c r="BK731" s="118"/>
      <c r="BL731" s="118"/>
      <c r="BM731" s="118"/>
      <c r="BN731" s="118"/>
      <c r="BO731" s="119"/>
      <c r="BP731" s="120"/>
      <c r="BQ731" s="116"/>
      <c r="BR731" s="118"/>
      <c r="BS731" s="118"/>
      <c r="BT731" s="118"/>
      <c r="BU731" s="118"/>
      <c r="BV731" s="118"/>
      <c r="BW731" s="119"/>
      <c r="BX731" s="120"/>
      <c r="BY731" s="121"/>
    </row>
    <row r="732" spans="20:77" ht="75.75" customHeight="1" x14ac:dyDescent="0.25">
      <c r="T732" s="116"/>
      <c r="U732" s="116"/>
      <c r="V732" s="116"/>
      <c r="W732" s="116"/>
      <c r="X732" s="116"/>
      <c r="Y732" s="116"/>
      <c r="Z732" s="116"/>
      <c r="AA732" s="98"/>
      <c r="AC732" s="135"/>
      <c r="AD732" s="118"/>
      <c r="AE732" s="118"/>
      <c r="AF732" s="118"/>
      <c r="AG732" s="118"/>
      <c r="AH732" s="118"/>
      <c r="AI732" s="119"/>
      <c r="AJ732" s="120"/>
      <c r="AK732" s="118"/>
      <c r="AL732" s="118"/>
      <c r="AM732" s="118"/>
      <c r="AN732" s="118"/>
      <c r="AO732" s="118"/>
      <c r="AP732" s="118"/>
      <c r="AQ732" s="119"/>
      <c r="AR732" s="120"/>
      <c r="AS732" s="118"/>
      <c r="AT732" s="118"/>
      <c r="AU732" s="118"/>
      <c r="AV732" s="118"/>
      <c r="AW732" s="118"/>
      <c r="AX732" s="118"/>
      <c r="AY732" s="119"/>
      <c r="AZ732" s="120"/>
      <c r="BA732" s="118"/>
      <c r="BB732" s="118"/>
      <c r="BC732" s="118"/>
      <c r="BD732" s="118"/>
      <c r="BE732" s="118"/>
      <c r="BF732" s="118"/>
      <c r="BG732" s="119"/>
      <c r="BH732" s="120"/>
      <c r="BI732" s="116"/>
      <c r="BJ732" s="118"/>
      <c r="BK732" s="118"/>
      <c r="BL732" s="118"/>
      <c r="BM732" s="118"/>
      <c r="BN732" s="118"/>
      <c r="BO732" s="119"/>
      <c r="BP732" s="120"/>
      <c r="BQ732" s="116"/>
      <c r="BR732" s="118"/>
      <c r="BS732" s="118"/>
      <c r="BT732" s="118"/>
      <c r="BU732" s="118"/>
      <c r="BV732" s="118"/>
      <c r="BW732" s="119"/>
      <c r="BX732" s="120"/>
      <c r="BY732" s="121"/>
    </row>
    <row r="733" spans="20:77" ht="75.75" customHeight="1" x14ac:dyDescent="0.25">
      <c r="T733" s="116"/>
      <c r="U733" s="116"/>
      <c r="V733" s="116"/>
      <c r="W733" s="116"/>
      <c r="X733" s="116"/>
      <c r="Y733" s="116"/>
      <c r="Z733" s="116"/>
      <c r="AA733" s="98"/>
      <c r="AC733" s="135"/>
      <c r="AD733" s="118"/>
      <c r="AE733" s="118"/>
      <c r="AF733" s="118"/>
      <c r="AG733" s="118"/>
      <c r="AH733" s="118"/>
      <c r="AI733" s="119"/>
      <c r="AJ733" s="120"/>
      <c r="AK733" s="118"/>
      <c r="AL733" s="118"/>
      <c r="AM733" s="118"/>
      <c r="AN733" s="118"/>
      <c r="AO733" s="118"/>
      <c r="AP733" s="118"/>
      <c r="AQ733" s="119"/>
      <c r="AR733" s="120"/>
      <c r="AS733" s="118"/>
      <c r="AT733" s="118"/>
      <c r="AU733" s="118"/>
      <c r="AV733" s="118"/>
      <c r="AW733" s="118"/>
      <c r="AX733" s="118"/>
      <c r="AY733" s="119"/>
      <c r="AZ733" s="120"/>
      <c r="BA733" s="118"/>
      <c r="BB733" s="118"/>
      <c r="BC733" s="118"/>
      <c r="BD733" s="118"/>
      <c r="BE733" s="118"/>
      <c r="BF733" s="118"/>
      <c r="BG733" s="119"/>
      <c r="BH733" s="120"/>
      <c r="BI733" s="116"/>
      <c r="BJ733" s="118"/>
      <c r="BK733" s="118"/>
      <c r="BL733" s="118"/>
      <c r="BM733" s="118"/>
      <c r="BN733" s="118"/>
      <c r="BO733" s="119"/>
      <c r="BP733" s="120"/>
      <c r="BQ733" s="116"/>
      <c r="BR733" s="118"/>
      <c r="BS733" s="118"/>
      <c r="BT733" s="118"/>
      <c r="BU733" s="118"/>
      <c r="BV733" s="118"/>
      <c r="BW733" s="119"/>
      <c r="BX733" s="120"/>
      <c r="BY733" s="121"/>
    </row>
    <row r="734" spans="20:77" ht="75.75" customHeight="1" x14ac:dyDescent="0.25">
      <c r="T734" s="116"/>
      <c r="U734" s="116"/>
      <c r="V734" s="116"/>
      <c r="W734" s="116"/>
      <c r="X734" s="116"/>
      <c r="Y734" s="116"/>
      <c r="Z734" s="116"/>
      <c r="AA734" s="98"/>
      <c r="AC734" s="135"/>
      <c r="AD734" s="118"/>
      <c r="AE734" s="118"/>
      <c r="AF734" s="118"/>
      <c r="AG734" s="118"/>
      <c r="AH734" s="118"/>
      <c r="AI734" s="119"/>
      <c r="AJ734" s="120"/>
      <c r="AK734" s="118"/>
      <c r="AL734" s="118"/>
      <c r="AM734" s="118"/>
      <c r="AN734" s="118"/>
      <c r="AO734" s="118"/>
      <c r="AP734" s="118"/>
      <c r="AQ734" s="119"/>
      <c r="AR734" s="120"/>
      <c r="AS734" s="118"/>
      <c r="AT734" s="118"/>
      <c r="AU734" s="118"/>
      <c r="AV734" s="118"/>
      <c r="AW734" s="118"/>
      <c r="AX734" s="118"/>
      <c r="AY734" s="119"/>
      <c r="AZ734" s="120"/>
      <c r="BA734" s="118"/>
      <c r="BB734" s="118"/>
      <c r="BC734" s="118"/>
      <c r="BD734" s="118"/>
      <c r="BE734" s="118"/>
      <c r="BF734" s="118"/>
      <c r="BG734" s="119"/>
      <c r="BH734" s="120"/>
      <c r="BI734" s="116"/>
      <c r="BJ734" s="118"/>
      <c r="BK734" s="118"/>
      <c r="BL734" s="118"/>
      <c r="BM734" s="118"/>
      <c r="BN734" s="118"/>
      <c r="BO734" s="119"/>
      <c r="BP734" s="120"/>
      <c r="BQ734" s="116"/>
      <c r="BR734" s="118"/>
      <c r="BS734" s="118"/>
      <c r="BT734" s="118"/>
      <c r="BU734" s="118"/>
      <c r="BV734" s="118"/>
      <c r="BW734" s="119"/>
      <c r="BX734" s="120"/>
      <c r="BY734" s="121"/>
    </row>
    <row r="735" spans="20:77" ht="75.75" customHeight="1" x14ac:dyDescent="0.25">
      <c r="T735" s="116"/>
      <c r="U735" s="116"/>
      <c r="V735" s="116"/>
      <c r="W735" s="116"/>
      <c r="X735" s="116"/>
      <c r="Y735" s="116"/>
      <c r="Z735" s="116"/>
      <c r="AA735" s="98"/>
      <c r="AC735" s="135"/>
      <c r="AD735" s="118"/>
      <c r="AE735" s="118"/>
      <c r="AF735" s="118"/>
      <c r="AG735" s="118"/>
      <c r="AH735" s="118"/>
      <c r="AI735" s="119"/>
      <c r="AJ735" s="120"/>
      <c r="AK735" s="118"/>
      <c r="AL735" s="118"/>
      <c r="AM735" s="118"/>
      <c r="AN735" s="118"/>
      <c r="AO735" s="118"/>
      <c r="AP735" s="118"/>
      <c r="AQ735" s="119"/>
      <c r="AR735" s="120"/>
      <c r="AS735" s="118"/>
      <c r="AT735" s="118"/>
      <c r="AU735" s="118"/>
      <c r="AV735" s="118"/>
      <c r="AW735" s="118"/>
      <c r="AX735" s="118"/>
      <c r="AY735" s="119"/>
      <c r="AZ735" s="120"/>
      <c r="BA735" s="118"/>
      <c r="BB735" s="118"/>
      <c r="BC735" s="118"/>
      <c r="BD735" s="118"/>
      <c r="BE735" s="118"/>
      <c r="BF735" s="118"/>
      <c r="BG735" s="119"/>
      <c r="BH735" s="120"/>
      <c r="BI735" s="116"/>
      <c r="BJ735" s="118"/>
      <c r="BK735" s="118"/>
      <c r="BL735" s="118"/>
      <c r="BM735" s="118"/>
      <c r="BN735" s="118"/>
      <c r="BO735" s="119"/>
      <c r="BP735" s="120"/>
      <c r="BQ735" s="116"/>
      <c r="BR735" s="118"/>
      <c r="BS735" s="118"/>
      <c r="BT735" s="118"/>
      <c r="BU735" s="118"/>
      <c r="BV735" s="118"/>
      <c r="BW735" s="119"/>
      <c r="BX735" s="120"/>
      <c r="BY735" s="121"/>
    </row>
    <row r="736" spans="20:77" ht="75.75" customHeight="1" x14ac:dyDescent="0.25">
      <c r="T736" s="116"/>
      <c r="U736" s="116"/>
      <c r="V736" s="116"/>
      <c r="W736" s="116"/>
      <c r="X736" s="116"/>
      <c r="Y736" s="116"/>
      <c r="Z736" s="116"/>
      <c r="AA736" s="98"/>
      <c r="AC736" s="135"/>
      <c r="AD736" s="118"/>
      <c r="AE736" s="118"/>
      <c r="AF736" s="118"/>
      <c r="AG736" s="118"/>
      <c r="AH736" s="118"/>
      <c r="AI736" s="119"/>
      <c r="AJ736" s="120"/>
      <c r="AK736" s="118"/>
      <c r="AL736" s="118"/>
      <c r="AM736" s="118"/>
      <c r="AN736" s="118"/>
      <c r="AO736" s="118"/>
      <c r="AP736" s="118"/>
      <c r="AQ736" s="119"/>
      <c r="AR736" s="120"/>
      <c r="AS736" s="118"/>
      <c r="AT736" s="118"/>
      <c r="AU736" s="118"/>
      <c r="AV736" s="118"/>
      <c r="AW736" s="118"/>
      <c r="AX736" s="118"/>
      <c r="AY736" s="119"/>
      <c r="AZ736" s="120"/>
      <c r="BA736" s="118"/>
      <c r="BB736" s="118"/>
      <c r="BC736" s="118"/>
      <c r="BD736" s="118"/>
      <c r="BE736" s="118"/>
      <c r="BF736" s="118"/>
      <c r="BG736" s="119"/>
      <c r="BH736" s="120"/>
      <c r="BI736" s="116"/>
      <c r="BJ736" s="118"/>
      <c r="BK736" s="118"/>
      <c r="BL736" s="118"/>
      <c r="BM736" s="118"/>
      <c r="BN736" s="118"/>
      <c r="BO736" s="119"/>
      <c r="BP736" s="120"/>
      <c r="BQ736" s="116"/>
      <c r="BR736" s="118"/>
      <c r="BS736" s="118"/>
      <c r="BT736" s="118"/>
      <c r="BU736" s="118"/>
      <c r="BV736" s="118"/>
      <c r="BW736" s="119"/>
      <c r="BX736" s="120"/>
      <c r="BY736" s="121"/>
    </row>
    <row r="737" spans="20:77" ht="75.75" customHeight="1" x14ac:dyDescent="0.25">
      <c r="T737" s="116"/>
      <c r="U737" s="116"/>
      <c r="V737" s="116"/>
      <c r="W737" s="116"/>
      <c r="X737" s="116"/>
      <c r="Y737" s="116"/>
      <c r="Z737" s="116"/>
      <c r="AA737" s="98"/>
      <c r="AC737" s="135"/>
      <c r="AD737" s="118"/>
      <c r="AE737" s="118"/>
      <c r="AF737" s="118"/>
      <c r="AG737" s="118"/>
      <c r="AH737" s="118"/>
      <c r="AI737" s="119"/>
      <c r="AJ737" s="120"/>
      <c r="AK737" s="118"/>
      <c r="AL737" s="118"/>
      <c r="AM737" s="118"/>
      <c r="AN737" s="118"/>
      <c r="AO737" s="118"/>
      <c r="AP737" s="118"/>
      <c r="AQ737" s="119"/>
      <c r="AR737" s="120"/>
      <c r="AS737" s="118"/>
      <c r="AT737" s="118"/>
      <c r="AU737" s="118"/>
      <c r="AV737" s="118"/>
      <c r="AW737" s="118"/>
      <c r="AX737" s="118"/>
      <c r="AY737" s="119"/>
      <c r="AZ737" s="120"/>
      <c r="BA737" s="118"/>
      <c r="BB737" s="118"/>
      <c r="BC737" s="118"/>
      <c r="BD737" s="118"/>
      <c r="BE737" s="118"/>
      <c r="BF737" s="118"/>
      <c r="BG737" s="119"/>
      <c r="BH737" s="120"/>
      <c r="BI737" s="116"/>
      <c r="BJ737" s="118"/>
      <c r="BK737" s="118"/>
      <c r="BL737" s="118"/>
      <c r="BM737" s="118"/>
      <c r="BN737" s="118"/>
      <c r="BO737" s="119"/>
      <c r="BP737" s="120"/>
      <c r="BQ737" s="116"/>
      <c r="BR737" s="118"/>
      <c r="BS737" s="118"/>
      <c r="BT737" s="118"/>
      <c r="BU737" s="118"/>
      <c r="BV737" s="118"/>
      <c r="BW737" s="119"/>
      <c r="BX737" s="120"/>
      <c r="BY737" s="121"/>
    </row>
    <row r="738" spans="20:77" ht="75.75" customHeight="1" x14ac:dyDescent="0.25">
      <c r="T738" s="116"/>
      <c r="U738" s="116"/>
      <c r="V738" s="116"/>
      <c r="W738" s="116"/>
      <c r="X738" s="116"/>
      <c r="Y738" s="116"/>
      <c r="Z738" s="116"/>
      <c r="AA738" s="98"/>
      <c r="AC738" s="135"/>
      <c r="AD738" s="118"/>
      <c r="AE738" s="118"/>
      <c r="AF738" s="118"/>
      <c r="AG738" s="118"/>
      <c r="AH738" s="118"/>
      <c r="AI738" s="119"/>
      <c r="AJ738" s="120"/>
      <c r="AK738" s="118"/>
      <c r="AL738" s="118"/>
      <c r="AM738" s="118"/>
      <c r="AN738" s="118"/>
      <c r="AO738" s="118"/>
      <c r="AP738" s="118"/>
      <c r="AQ738" s="119"/>
      <c r="AR738" s="120"/>
      <c r="AS738" s="118"/>
      <c r="AT738" s="118"/>
      <c r="AU738" s="118"/>
      <c r="AV738" s="118"/>
      <c r="AW738" s="118"/>
      <c r="AX738" s="118"/>
      <c r="AY738" s="119"/>
      <c r="AZ738" s="120"/>
      <c r="BA738" s="118"/>
      <c r="BB738" s="118"/>
      <c r="BC738" s="118"/>
      <c r="BD738" s="118"/>
      <c r="BE738" s="118"/>
      <c r="BF738" s="118"/>
      <c r="BG738" s="119"/>
      <c r="BH738" s="120"/>
      <c r="BI738" s="116"/>
      <c r="BJ738" s="118"/>
      <c r="BK738" s="118"/>
      <c r="BL738" s="118"/>
      <c r="BM738" s="118"/>
      <c r="BN738" s="118"/>
      <c r="BO738" s="119"/>
      <c r="BP738" s="120"/>
      <c r="BQ738" s="116"/>
      <c r="BR738" s="118"/>
      <c r="BS738" s="118"/>
      <c r="BT738" s="118"/>
      <c r="BU738" s="118"/>
      <c r="BV738" s="118"/>
      <c r="BW738" s="119"/>
      <c r="BX738" s="120"/>
      <c r="BY738" s="121"/>
    </row>
    <row r="739" spans="20:77" ht="75.75" customHeight="1" x14ac:dyDescent="0.25">
      <c r="T739" s="116"/>
      <c r="U739" s="116"/>
      <c r="V739" s="116"/>
      <c r="W739" s="116"/>
      <c r="X739" s="116"/>
      <c r="Y739" s="116"/>
      <c r="Z739" s="116"/>
      <c r="AA739" s="98"/>
      <c r="AC739" s="135"/>
      <c r="AD739" s="118"/>
      <c r="AE739" s="118"/>
      <c r="AF739" s="118"/>
      <c r="AG739" s="118"/>
      <c r="AH739" s="118"/>
      <c r="AI739" s="119"/>
      <c r="AJ739" s="120"/>
      <c r="AK739" s="118"/>
      <c r="AL739" s="118"/>
      <c r="AM739" s="118"/>
      <c r="AN739" s="118"/>
      <c r="AO739" s="118"/>
      <c r="AP739" s="118"/>
      <c r="AQ739" s="119"/>
      <c r="AR739" s="120"/>
      <c r="AS739" s="118"/>
      <c r="AT739" s="118"/>
      <c r="AU739" s="118"/>
      <c r="AV739" s="118"/>
      <c r="AW739" s="118"/>
      <c r="AX739" s="118"/>
      <c r="AY739" s="119"/>
      <c r="AZ739" s="120"/>
      <c r="BA739" s="118"/>
      <c r="BB739" s="118"/>
      <c r="BC739" s="118"/>
      <c r="BD739" s="118"/>
      <c r="BE739" s="118"/>
      <c r="BF739" s="118"/>
      <c r="BG739" s="119"/>
      <c r="BH739" s="120"/>
      <c r="BI739" s="116"/>
      <c r="BJ739" s="118"/>
      <c r="BK739" s="118"/>
      <c r="BL739" s="118"/>
      <c r="BM739" s="118"/>
      <c r="BN739" s="118"/>
      <c r="BO739" s="119"/>
      <c r="BP739" s="120"/>
      <c r="BQ739" s="116"/>
      <c r="BR739" s="118"/>
      <c r="BS739" s="118"/>
      <c r="BT739" s="118"/>
      <c r="BU739" s="118"/>
      <c r="BV739" s="118"/>
      <c r="BW739" s="119"/>
      <c r="BX739" s="120"/>
      <c r="BY739" s="121"/>
    </row>
    <row r="740" spans="20:77" ht="75.75" customHeight="1" x14ac:dyDescent="0.25">
      <c r="T740" s="116"/>
      <c r="U740" s="116"/>
      <c r="V740" s="116"/>
      <c r="W740" s="116"/>
      <c r="X740" s="116"/>
      <c r="Y740" s="116"/>
      <c r="Z740" s="116"/>
      <c r="AA740" s="98"/>
      <c r="AC740" s="135"/>
      <c r="AD740" s="118"/>
      <c r="AE740" s="118"/>
      <c r="AF740" s="118"/>
      <c r="AG740" s="118"/>
      <c r="AH740" s="118"/>
      <c r="AI740" s="119"/>
      <c r="AJ740" s="120"/>
      <c r="AK740" s="118"/>
      <c r="AL740" s="118"/>
      <c r="AM740" s="118"/>
      <c r="AN740" s="118"/>
      <c r="AO740" s="118"/>
      <c r="AP740" s="118"/>
      <c r="AQ740" s="119"/>
      <c r="AR740" s="120"/>
      <c r="AS740" s="118"/>
      <c r="AT740" s="118"/>
      <c r="AU740" s="118"/>
      <c r="AV740" s="118"/>
      <c r="AW740" s="118"/>
      <c r="AX740" s="118"/>
      <c r="AY740" s="119"/>
      <c r="AZ740" s="120"/>
      <c r="BA740" s="118"/>
      <c r="BB740" s="118"/>
      <c r="BC740" s="118"/>
      <c r="BD740" s="118"/>
      <c r="BE740" s="118"/>
      <c r="BF740" s="118"/>
      <c r="BG740" s="119"/>
      <c r="BH740" s="120"/>
      <c r="BI740" s="116"/>
      <c r="BJ740" s="118"/>
      <c r="BK740" s="118"/>
      <c r="BL740" s="118"/>
      <c r="BM740" s="118"/>
      <c r="BN740" s="118"/>
      <c r="BO740" s="119"/>
      <c r="BP740" s="120"/>
      <c r="BQ740" s="116"/>
      <c r="BR740" s="118"/>
      <c r="BS740" s="118"/>
      <c r="BT740" s="118"/>
      <c r="BU740" s="118"/>
      <c r="BV740" s="118"/>
      <c r="BW740" s="119"/>
      <c r="BX740" s="120"/>
      <c r="BY740" s="121"/>
    </row>
    <row r="741" spans="20:77" ht="75.75" customHeight="1" x14ac:dyDescent="0.25">
      <c r="T741" s="116"/>
      <c r="U741" s="116"/>
      <c r="V741" s="116"/>
      <c r="W741" s="116"/>
      <c r="X741" s="116"/>
      <c r="Y741" s="116"/>
      <c r="Z741" s="116"/>
      <c r="AA741" s="98"/>
      <c r="AC741" s="135"/>
      <c r="AD741" s="118"/>
      <c r="AE741" s="118"/>
      <c r="AF741" s="118"/>
      <c r="AG741" s="118"/>
      <c r="AH741" s="118"/>
      <c r="AI741" s="119"/>
      <c r="AJ741" s="120"/>
      <c r="AK741" s="118"/>
      <c r="AL741" s="118"/>
      <c r="AM741" s="118"/>
      <c r="AN741" s="118"/>
      <c r="AO741" s="118"/>
      <c r="AP741" s="118"/>
      <c r="AQ741" s="119"/>
      <c r="AR741" s="120"/>
      <c r="AS741" s="118"/>
      <c r="AT741" s="118"/>
      <c r="AU741" s="118"/>
      <c r="AV741" s="118"/>
      <c r="AW741" s="118"/>
      <c r="AX741" s="118"/>
      <c r="AY741" s="119"/>
      <c r="AZ741" s="120"/>
      <c r="BA741" s="118"/>
      <c r="BB741" s="118"/>
      <c r="BC741" s="118"/>
      <c r="BD741" s="118"/>
      <c r="BE741" s="118"/>
      <c r="BF741" s="118"/>
      <c r="BG741" s="119"/>
      <c r="BH741" s="120"/>
      <c r="BI741" s="116"/>
      <c r="BJ741" s="118"/>
      <c r="BK741" s="118"/>
      <c r="BL741" s="118"/>
      <c r="BM741" s="118"/>
      <c r="BN741" s="118"/>
      <c r="BO741" s="119"/>
      <c r="BP741" s="120"/>
      <c r="BQ741" s="116"/>
      <c r="BR741" s="118"/>
      <c r="BS741" s="118"/>
      <c r="BT741" s="118"/>
      <c r="BU741" s="118"/>
      <c r="BV741" s="118"/>
      <c r="BW741" s="119"/>
      <c r="BX741" s="120"/>
      <c r="BY741" s="121"/>
    </row>
    <row r="742" spans="20:77" ht="75.75" customHeight="1" x14ac:dyDescent="0.25">
      <c r="T742" s="116"/>
      <c r="U742" s="116"/>
      <c r="V742" s="116"/>
      <c r="W742" s="116"/>
      <c r="X742" s="116"/>
      <c r="Y742" s="116"/>
      <c r="Z742" s="116"/>
      <c r="AA742" s="98"/>
      <c r="AC742" s="135"/>
      <c r="AD742" s="118"/>
      <c r="AE742" s="118"/>
      <c r="AF742" s="118"/>
      <c r="AG742" s="118"/>
      <c r="AH742" s="118"/>
      <c r="AI742" s="119"/>
      <c r="AJ742" s="120"/>
      <c r="AK742" s="118"/>
      <c r="AL742" s="118"/>
      <c r="AM742" s="118"/>
      <c r="AN742" s="118"/>
      <c r="AO742" s="118"/>
      <c r="AP742" s="118"/>
      <c r="AQ742" s="119"/>
      <c r="AR742" s="120"/>
      <c r="AS742" s="118"/>
      <c r="AT742" s="118"/>
      <c r="AU742" s="118"/>
      <c r="AV742" s="118"/>
      <c r="AW742" s="118"/>
      <c r="AX742" s="118"/>
      <c r="AY742" s="119"/>
      <c r="AZ742" s="120"/>
      <c r="BA742" s="118"/>
      <c r="BB742" s="118"/>
      <c r="BC742" s="118"/>
      <c r="BD742" s="118"/>
      <c r="BE742" s="118"/>
      <c r="BF742" s="118"/>
      <c r="BG742" s="119"/>
      <c r="BH742" s="120"/>
      <c r="BI742" s="116"/>
      <c r="BJ742" s="118"/>
      <c r="BK742" s="118"/>
      <c r="BL742" s="118"/>
      <c r="BM742" s="118"/>
      <c r="BN742" s="118"/>
      <c r="BO742" s="119"/>
      <c r="BP742" s="120"/>
      <c r="BQ742" s="116"/>
      <c r="BR742" s="118"/>
      <c r="BS742" s="118"/>
      <c r="BT742" s="118"/>
      <c r="BU742" s="118"/>
      <c r="BV742" s="118"/>
      <c r="BW742" s="119"/>
      <c r="BX742" s="120"/>
      <c r="BY742" s="121"/>
    </row>
    <row r="743" spans="20:77" ht="75.75" customHeight="1" x14ac:dyDescent="0.25">
      <c r="T743" s="116"/>
      <c r="U743" s="116"/>
      <c r="V743" s="116"/>
      <c r="W743" s="116"/>
      <c r="X743" s="116"/>
      <c r="Y743" s="116"/>
      <c r="Z743" s="116"/>
      <c r="AA743" s="98"/>
      <c r="AC743" s="135"/>
      <c r="AD743" s="118"/>
      <c r="AE743" s="118"/>
      <c r="AF743" s="118"/>
      <c r="AG743" s="118"/>
      <c r="AH743" s="118"/>
      <c r="AI743" s="119"/>
      <c r="AJ743" s="120"/>
      <c r="AK743" s="118"/>
      <c r="AL743" s="118"/>
      <c r="AM743" s="118"/>
      <c r="AN743" s="118"/>
      <c r="AO743" s="118"/>
      <c r="AP743" s="118"/>
      <c r="AQ743" s="119"/>
      <c r="AR743" s="120"/>
      <c r="AS743" s="118"/>
      <c r="AT743" s="118"/>
      <c r="AU743" s="118"/>
      <c r="AV743" s="118"/>
      <c r="AW743" s="118"/>
      <c r="AX743" s="118"/>
      <c r="AY743" s="119"/>
      <c r="AZ743" s="120"/>
      <c r="BA743" s="118"/>
      <c r="BB743" s="118"/>
      <c r="BC743" s="118"/>
      <c r="BD743" s="118"/>
      <c r="BE743" s="118"/>
      <c r="BF743" s="118"/>
      <c r="BG743" s="119"/>
      <c r="BH743" s="120"/>
      <c r="BI743" s="116"/>
      <c r="BJ743" s="118"/>
      <c r="BK743" s="118"/>
      <c r="BL743" s="118"/>
      <c r="BM743" s="118"/>
      <c r="BN743" s="118"/>
      <c r="BO743" s="119"/>
      <c r="BP743" s="120"/>
      <c r="BQ743" s="116"/>
      <c r="BR743" s="118"/>
      <c r="BS743" s="118"/>
      <c r="BT743" s="118"/>
      <c r="BU743" s="118"/>
      <c r="BV743" s="118"/>
      <c r="BW743" s="119"/>
      <c r="BX743" s="120"/>
      <c r="BY743" s="121"/>
    </row>
    <row r="744" spans="20:77" ht="75.75" customHeight="1" x14ac:dyDescent="0.25">
      <c r="T744" s="116"/>
      <c r="U744" s="116"/>
      <c r="V744" s="116"/>
      <c r="W744" s="116"/>
      <c r="X744" s="116"/>
      <c r="Y744" s="116"/>
      <c r="Z744" s="116"/>
      <c r="AA744" s="98"/>
      <c r="AC744" s="135"/>
      <c r="AD744" s="118"/>
      <c r="AE744" s="118"/>
      <c r="AF744" s="118"/>
      <c r="AG744" s="118"/>
      <c r="AH744" s="118"/>
      <c r="AI744" s="119"/>
      <c r="AJ744" s="120"/>
      <c r="AK744" s="118"/>
      <c r="AL744" s="118"/>
      <c r="AM744" s="118"/>
      <c r="AN744" s="118"/>
      <c r="AO744" s="118"/>
      <c r="AP744" s="118"/>
      <c r="AQ744" s="119"/>
      <c r="AR744" s="120"/>
      <c r="AS744" s="118"/>
      <c r="AT744" s="118"/>
      <c r="AU744" s="118"/>
      <c r="AV744" s="118"/>
      <c r="AW744" s="118"/>
      <c r="AX744" s="118"/>
      <c r="AY744" s="119"/>
      <c r="AZ744" s="120"/>
      <c r="BA744" s="118"/>
      <c r="BB744" s="118"/>
      <c r="BC744" s="118"/>
      <c r="BD744" s="118"/>
      <c r="BE744" s="118"/>
      <c r="BF744" s="118"/>
      <c r="BG744" s="119"/>
      <c r="BH744" s="120"/>
      <c r="BI744" s="116"/>
      <c r="BJ744" s="118"/>
      <c r="BK744" s="118"/>
      <c r="BL744" s="118"/>
      <c r="BM744" s="118"/>
      <c r="BN744" s="118"/>
      <c r="BO744" s="119"/>
      <c r="BP744" s="120"/>
      <c r="BQ744" s="116"/>
      <c r="BR744" s="118"/>
      <c r="BS744" s="118"/>
      <c r="BT744" s="118"/>
      <c r="BU744" s="118"/>
      <c r="BV744" s="118"/>
      <c r="BW744" s="119"/>
      <c r="BX744" s="120"/>
      <c r="BY744" s="121"/>
    </row>
    <row r="745" spans="20:77" ht="75.75" customHeight="1" x14ac:dyDescent="0.25">
      <c r="T745" s="116"/>
      <c r="U745" s="135"/>
      <c r="V745" s="135"/>
      <c r="W745" s="116"/>
      <c r="X745" s="116"/>
      <c r="Y745" s="116"/>
      <c r="Z745" s="116"/>
      <c r="AA745" s="116"/>
      <c r="AB745" s="102"/>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35"/>
      <c r="BQ745" s="135"/>
      <c r="BR745" s="135"/>
      <c r="BS745" s="135"/>
      <c r="BT745" s="135"/>
      <c r="BU745" s="135"/>
      <c r="BV745" s="135"/>
      <c r="BW745" s="135"/>
      <c r="BX745" s="135"/>
      <c r="BY745" s="135"/>
    </row>
    <row r="746" spans="20:77" ht="75.75" customHeight="1" x14ac:dyDescent="0.25">
      <c r="T746" s="116"/>
      <c r="U746" s="135"/>
      <c r="V746" s="135"/>
      <c r="W746" s="116"/>
      <c r="X746" s="116"/>
      <c r="Y746" s="116"/>
      <c r="Z746" s="116"/>
      <c r="AA746" s="116"/>
      <c r="AB746" s="102"/>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35"/>
      <c r="BP746" s="135"/>
      <c r="BQ746" s="135"/>
      <c r="BR746" s="135"/>
      <c r="BS746" s="135"/>
      <c r="BT746" s="135"/>
      <c r="BU746" s="135"/>
      <c r="BV746" s="135"/>
      <c r="BW746" s="135"/>
      <c r="BX746" s="135"/>
      <c r="BY746" s="135"/>
    </row>
    <row r="747" spans="20:77" ht="75.75" customHeight="1" x14ac:dyDescent="0.25">
      <c r="T747" s="116"/>
      <c r="U747" s="135"/>
      <c r="V747" s="135"/>
      <c r="W747" s="116"/>
      <c r="X747" s="116"/>
      <c r="Y747" s="116"/>
      <c r="Z747" s="116"/>
      <c r="AA747" s="116"/>
      <c r="AB747" s="102"/>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35"/>
      <c r="BQ747" s="135"/>
      <c r="BR747" s="135"/>
      <c r="BS747" s="135"/>
      <c r="BT747" s="135"/>
      <c r="BU747" s="135"/>
      <c r="BV747" s="135"/>
      <c r="BW747" s="135"/>
      <c r="BX747" s="135"/>
      <c r="BY747" s="135"/>
    </row>
    <row r="748" spans="20:77" ht="75.75" customHeight="1" x14ac:dyDescent="0.25">
      <c r="T748" s="116"/>
      <c r="U748" s="135"/>
      <c r="V748" s="135"/>
      <c r="W748" s="116"/>
      <c r="X748" s="116"/>
      <c r="Y748" s="116"/>
      <c r="Z748" s="116"/>
      <c r="AA748" s="116"/>
      <c r="AB748" s="102"/>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35"/>
      <c r="BR748" s="135"/>
      <c r="BS748" s="135"/>
      <c r="BT748" s="135"/>
      <c r="BU748" s="135"/>
      <c r="BV748" s="135"/>
      <c r="BW748" s="135"/>
      <c r="BX748" s="135"/>
      <c r="BY748" s="135"/>
    </row>
    <row r="749" spans="20:77" ht="75.75" customHeight="1" x14ac:dyDescent="0.25">
      <c r="T749" s="116"/>
      <c r="U749" s="135"/>
      <c r="V749" s="135"/>
      <c r="W749" s="116"/>
      <c r="X749" s="116"/>
      <c r="Y749" s="116"/>
      <c r="Z749" s="116"/>
      <c r="AA749" s="116"/>
      <c r="AB749" s="102"/>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35"/>
      <c r="BQ749" s="135"/>
      <c r="BR749" s="135"/>
      <c r="BS749" s="135"/>
      <c r="BT749" s="135"/>
      <c r="BU749" s="135"/>
      <c r="BV749" s="135"/>
      <c r="BW749" s="135"/>
      <c r="BX749" s="135"/>
      <c r="BY749" s="135"/>
    </row>
    <row r="750" spans="20:77" ht="75.75" customHeight="1" x14ac:dyDescent="0.25">
      <c r="T750" s="116"/>
      <c r="U750" s="135"/>
      <c r="V750" s="135"/>
      <c r="W750" s="116"/>
      <c r="X750" s="116"/>
      <c r="Y750" s="116"/>
      <c r="Z750" s="116"/>
      <c r="AA750" s="116"/>
      <c r="AB750" s="102"/>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35"/>
      <c r="BQ750" s="135"/>
      <c r="BR750" s="135"/>
      <c r="BS750" s="135"/>
      <c r="BT750" s="135"/>
      <c r="BU750" s="135"/>
      <c r="BV750" s="135"/>
      <c r="BW750" s="135"/>
      <c r="BX750" s="135"/>
      <c r="BY750" s="135"/>
    </row>
    <row r="751" spans="20:77" ht="75.75" customHeight="1" x14ac:dyDescent="0.25">
      <c r="T751" s="116"/>
      <c r="U751" s="135"/>
      <c r="V751" s="135"/>
      <c r="W751" s="116"/>
      <c r="X751" s="116"/>
      <c r="Y751" s="116"/>
      <c r="Z751" s="116"/>
      <c r="AA751" s="116"/>
      <c r="AB751" s="102"/>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35"/>
      <c r="BQ751" s="135"/>
      <c r="BR751" s="135"/>
      <c r="BS751" s="135"/>
      <c r="BT751" s="135"/>
      <c r="BU751" s="135"/>
      <c r="BV751" s="135"/>
      <c r="BW751" s="135"/>
      <c r="BX751" s="135"/>
      <c r="BY751" s="135"/>
    </row>
    <row r="752" spans="20:77" ht="75.75" customHeight="1" x14ac:dyDescent="0.25">
      <c r="T752" s="116"/>
      <c r="U752" s="135"/>
      <c r="V752" s="135"/>
      <c r="W752" s="116"/>
      <c r="X752" s="116"/>
      <c r="Y752" s="116"/>
      <c r="Z752" s="116"/>
      <c r="AA752" s="116"/>
      <c r="AB752" s="102"/>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35"/>
      <c r="BQ752" s="135"/>
      <c r="BR752" s="135"/>
      <c r="BS752" s="135"/>
      <c r="BT752" s="135"/>
      <c r="BU752" s="135"/>
      <c r="BV752" s="135"/>
      <c r="BW752" s="135"/>
      <c r="BX752" s="135"/>
      <c r="BY752" s="135"/>
    </row>
    <row r="753" spans="20:77" ht="75.75" customHeight="1" x14ac:dyDescent="0.25">
      <c r="T753" s="116"/>
      <c r="U753" s="135"/>
      <c r="V753" s="135"/>
      <c r="W753" s="116"/>
      <c r="X753" s="116"/>
      <c r="Y753" s="116"/>
      <c r="Z753" s="116"/>
      <c r="AA753" s="116"/>
      <c r="AB753" s="102"/>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35"/>
      <c r="BQ753" s="135"/>
      <c r="BR753" s="135"/>
      <c r="BS753" s="135"/>
      <c r="BT753" s="135"/>
      <c r="BU753" s="135"/>
      <c r="BV753" s="135"/>
      <c r="BW753" s="135"/>
      <c r="BX753" s="135"/>
      <c r="BY753" s="135"/>
    </row>
    <row r="754" spans="20:77" ht="75.75" customHeight="1" x14ac:dyDescent="0.25">
      <c r="T754" s="116"/>
      <c r="U754" s="135"/>
      <c r="V754" s="135"/>
      <c r="W754" s="116"/>
      <c r="X754" s="116"/>
      <c r="Y754" s="116"/>
      <c r="Z754" s="116"/>
      <c r="AA754" s="116"/>
      <c r="AB754" s="102"/>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35"/>
      <c r="BQ754" s="135"/>
      <c r="BR754" s="135"/>
      <c r="BS754" s="135"/>
      <c r="BT754" s="135"/>
      <c r="BU754" s="135"/>
      <c r="BV754" s="135"/>
      <c r="BW754" s="135"/>
      <c r="BX754" s="135"/>
      <c r="BY754" s="135"/>
    </row>
    <row r="755" spans="20:77" ht="75.75" customHeight="1" x14ac:dyDescent="0.25">
      <c r="T755" s="116"/>
      <c r="U755" s="135"/>
      <c r="V755" s="135"/>
      <c r="W755" s="116"/>
      <c r="X755" s="116"/>
      <c r="Y755" s="116"/>
      <c r="Z755" s="116"/>
      <c r="AA755" s="116"/>
      <c r="AB755" s="102"/>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35"/>
      <c r="BQ755" s="135"/>
      <c r="BR755" s="135"/>
      <c r="BS755" s="135"/>
      <c r="BT755" s="135"/>
      <c r="BU755" s="135"/>
      <c r="BV755" s="135"/>
      <c r="BW755" s="135"/>
      <c r="BX755" s="135"/>
      <c r="BY755" s="135"/>
    </row>
    <row r="756" spans="20:77" ht="75.75" customHeight="1" x14ac:dyDescent="0.25">
      <c r="T756" s="116"/>
      <c r="U756" s="135"/>
      <c r="V756" s="135"/>
      <c r="W756" s="116"/>
      <c r="X756" s="116"/>
      <c r="Y756" s="116"/>
      <c r="Z756" s="116"/>
      <c r="AA756" s="116"/>
      <c r="AB756" s="102"/>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35"/>
      <c r="BP756" s="135"/>
      <c r="BQ756" s="135"/>
      <c r="BR756" s="135"/>
      <c r="BS756" s="135"/>
      <c r="BT756" s="135"/>
      <c r="BU756" s="135"/>
      <c r="BV756" s="135"/>
      <c r="BW756" s="135"/>
      <c r="BX756" s="135"/>
      <c r="BY756" s="135"/>
    </row>
    <row r="757" spans="20:77" ht="75.75" customHeight="1" x14ac:dyDescent="0.25">
      <c r="T757" s="116"/>
      <c r="U757" s="135"/>
      <c r="V757" s="135"/>
      <c r="W757" s="116"/>
      <c r="X757" s="116"/>
      <c r="Y757" s="116"/>
      <c r="Z757" s="116"/>
      <c r="AA757" s="116"/>
      <c r="AB757" s="102"/>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35"/>
      <c r="BP757" s="135"/>
      <c r="BQ757" s="135"/>
      <c r="BR757" s="135"/>
      <c r="BS757" s="135"/>
      <c r="BT757" s="135"/>
      <c r="BU757" s="135"/>
      <c r="BV757" s="135"/>
      <c r="BW757" s="135"/>
      <c r="BX757" s="135"/>
      <c r="BY757" s="135"/>
    </row>
    <row r="758" spans="20:77" ht="75.75" customHeight="1" x14ac:dyDescent="0.25">
      <c r="T758" s="116"/>
      <c r="U758" s="135"/>
      <c r="V758" s="135"/>
      <c r="W758" s="116"/>
      <c r="X758" s="116"/>
      <c r="Y758" s="116"/>
      <c r="Z758" s="116"/>
      <c r="AA758" s="116"/>
      <c r="AB758" s="102"/>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35"/>
      <c r="BQ758" s="135"/>
      <c r="BR758" s="135"/>
      <c r="BS758" s="135"/>
      <c r="BT758" s="135"/>
      <c r="BU758" s="135"/>
      <c r="BV758" s="135"/>
      <c r="BW758" s="135"/>
      <c r="BX758" s="135"/>
      <c r="BY758" s="135"/>
    </row>
    <row r="759" spans="20:77" ht="75.75" customHeight="1" x14ac:dyDescent="0.25">
      <c r="T759" s="116"/>
      <c r="U759" s="135"/>
      <c r="V759" s="135"/>
      <c r="W759" s="116"/>
      <c r="X759" s="116"/>
      <c r="Y759" s="116"/>
      <c r="Z759" s="116"/>
      <c r="AA759" s="116"/>
      <c r="AB759" s="102"/>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35"/>
      <c r="BP759" s="135"/>
      <c r="BQ759" s="135"/>
      <c r="BR759" s="135"/>
      <c r="BS759" s="135"/>
      <c r="BT759" s="135"/>
      <c r="BU759" s="135"/>
      <c r="BV759" s="135"/>
      <c r="BW759" s="135"/>
      <c r="BX759" s="135"/>
      <c r="BY759" s="135"/>
    </row>
    <row r="760" spans="20:77" ht="75.75" customHeight="1" x14ac:dyDescent="0.25">
      <c r="T760" s="116"/>
      <c r="U760" s="135"/>
      <c r="V760" s="135"/>
      <c r="W760" s="116"/>
      <c r="X760" s="116"/>
      <c r="Y760" s="116"/>
      <c r="Z760" s="116"/>
      <c r="AA760" s="116"/>
      <c r="AB760" s="102"/>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35"/>
      <c r="BP760" s="135"/>
      <c r="BQ760" s="135"/>
      <c r="BR760" s="135"/>
      <c r="BS760" s="135"/>
      <c r="BT760" s="135"/>
      <c r="BU760" s="135"/>
      <c r="BV760" s="135"/>
      <c r="BW760" s="135"/>
      <c r="BX760" s="135"/>
      <c r="BY760" s="135"/>
    </row>
    <row r="761" spans="20:77" ht="75.75" customHeight="1" x14ac:dyDescent="0.25">
      <c r="T761" s="116"/>
      <c r="U761" s="135"/>
      <c r="V761" s="135"/>
      <c r="W761" s="116"/>
      <c r="X761" s="116"/>
      <c r="Y761" s="116"/>
      <c r="Z761" s="116"/>
      <c r="AA761" s="116"/>
      <c r="AB761" s="102"/>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35"/>
      <c r="BP761" s="135"/>
      <c r="BQ761" s="135"/>
      <c r="BR761" s="135"/>
      <c r="BS761" s="135"/>
      <c r="BT761" s="135"/>
      <c r="BU761" s="135"/>
      <c r="BV761" s="135"/>
      <c r="BW761" s="135"/>
      <c r="BX761" s="135"/>
      <c r="BY761" s="135"/>
    </row>
    <row r="762" spans="20:77" ht="75.75" customHeight="1" x14ac:dyDescent="0.25">
      <c r="T762" s="116"/>
      <c r="U762" s="135"/>
      <c r="V762" s="135"/>
      <c r="W762" s="116"/>
      <c r="X762" s="116"/>
      <c r="Y762" s="116"/>
      <c r="Z762" s="116"/>
      <c r="AA762" s="116"/>
      <c r="AB762" s="102"/>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35"/>
      <c r="BP762" s="135"/>
      <c r="BQ762" s="135"/>
      <c r="BR762" s="135"/>
      <c r="BS762" s="135"/>
      <c r="BT762" s="135"/>
      <c r="BU762" s="135"/>
      <c r="BV762" s="135"/>
      <c r="BW762" s="135"/>
      <c r="BX762" s="135"/>
      <c r="BY762" s="135"/>
    </row>
    <row r="763" spans="20:77" ht="75.75" customHeight="1" x14ac:dyDescent="0.25">
      <c r="T763" s="116"/>
      <c r="U763" s="135"/>
      <c r="V763" s="135"/>
      <c r="W763" s="116"/>
      <c r="X763" s="116"/>
      <c r="Y763" s="116"/>
      <c r="Z763" s="116"/>
      <c r="AA763" s="116"/>
      <c r="AB763" s="102"/>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35"/>
      <c r="BP763" s="135"/>
      <c r="BQ763" s="135"/>
      <c r="BR763" s="135"/>
      <c r="BS763" s="135"/>
      <c r="BT763" s="135"/>
      <c r="BU763" s="135"/>
      <c r="BV763" s="135"/>
      <c r="BW763" s="135"/>
      <c r="BX763" s="135"/>
      <c r="BY763" s="135"/>
    </row>
    <row r="764" spans="20:77" ht="75.75" customHeight="1" x14ac:dyDescent="0.25">
      <c r="T764" s="116"/>
      <c r="U764" s="135"/>
      <c r="V764" s="135"/>
      <c r="W764" s="116"/>
      <c r="X764" s="116"/>
      <c r="Y764" s="116"/>
      <c r="Z764" s="116"/>
      <c r="AA764" s="116"/>
      <c r="AB764" s="102"/>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35"/>
      <c r="BP764" s="135"/>
      <c r="BQ764" s="135"/>
      <c r="BR764" s="135"/>
      <c r="BS764" s="135"/>
      <c r="BT764" s="135"/>
      <c r="BU764" s="135"/>
      <c r="BV764" s="135"/>
      <c r="BW764" s="135"/>
      <c r="BX764" s="135"/>
      <c r="BY764" s="135"/>
    </row>
    <row r="765" spans="20:77" ht="75.75" customHeight="1" x14ac:dyDescent="0.25">
      <c r="T765" s="116"/>
      <c r="U765" s="135"/>
      <c r="V765" s="135"/>
      <c r="W765" s="116"/>
      <c r="X765" s="116"/>
      <c r="Y765" s="116"/>
      <c r="Z765" s="116"/>
      <c r="AA765" s="116"/>
      <c r="AB765" s="102"/>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35"/>
      <c r="BP765" s="135"/>
      <c r="BQ765" s="135"/>
      <c r="BR765" s="135"/>
      <c r="BS765" s="135"/>
      <c r="BT765" s="135"/>
      <c r="BU765" s="135"/>
      <c r="BV765" s="135"/>
      <c r="BW765" s="135"/>
      <c r="BX765" s="135"/>
      <c r="BY765" s="135"/>
    </row>
    <row r="766" spans="20:77" ht="75.75" customHeight="1" x14ac:dyDescent="0.25">
      <c r="T766" s="116"/>
      <c r="U766" s="135"/>
      <c r="V766" s="135"/>
      <c r="W766" s="116"/>
      <c r="X766" s="116"/>
      <c r="Y766" s="116"/>
      <c r="Z766" s="116"/>
      <c r="AA766" s="116"/>
      <c r="AB766" s="102"/>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35"/>
      <c r="BP766" s="135"/>
      <c r="BQ766" s="135"/>
      <c r="BR766" s="135"/>
      <c r="BS766" s="135"/>
      <c r="BT766" s="135"/>
      <c r="BU766" s="135"/>
      <c r="BV766" s="135"/>
      <c r="BW766" s="135"/>
      <c r="BX766" s="135"/>
      <c r="BY766" s="135"/>
    </row>
    <row r="767" spans="20:77" ht="75.75" customHeight="1" x14ac:dyDescent="0.25">
      <c r="T767" s="116"/>
      <c r="U767" s="135"/>
      <c r="V767" s="135"/>
      <c r="W767" s="116"/>
      <c r="X767" s="116"/>
      <c r="Y767" s="116"/>
      <c r="Z767" s="116"/>
      <c r="AA767" s="116"/>
      <c r="AB767" s="102"/>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35"/>
      <c r="BR767" s="135"/>
      <c r="BS767" s="135"/>
      <c r="BT767" s="135"/>
      <c r="BU767" s="135"/>
      <c r="BV767" s="135"/>
      <c r="BW767" s="135"/>
      <c r="BX767" s="135"/>
      <c r="BY767" s="135"/>
    </row>
    <row r="768" spans="20:77" ht="75.75" customHeight="1" x14ac:dyDescent="0.25">
      <c r="T768" s="116"/>
      <c r="U768" s="135"/>
      <c r="V768" s="135"/>
      <c r="W768" s="116"/>
      <c r="X768" s="116"/>
      <c r="Y768" s="116"/>
      <c r="Z768" s="116"/>
      <c r="AA768" s="116"/>
      <c r="AB768" s="102"/>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35"/>
      <c r="BP768" s="135"/>
      <c r="BQ768" s="135"/>
      <c r="BR768" s="135"/>
      <c r="BS768" s="135"/>
      <c r="BT768" s="135"/>
      <c r="BU768" s="135"/>
      <c r="BV768" s="135"/>
      <c r="BW768" s="135"/>
      <c r="BX768" s="135"/>
      <c r="BY768" s="135"/>
    </row>
    <row r="769" spans="20:77" ht="75.75" customHeight="1" x14ac:dyDescent="0.25">
      <c r="T769" s="116"/>
      <c r="U769" s="135"/>
      <c r="V769" s="135"/>
      <c r="W769" s="116"/>
      <c r="X769" s="116"/>
      <c r="Y769" s="116"/>
      <c r="Z769" s="116"/>
      <c r="AA769" s="116"/>
      <c r="AB769" s="102"/>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35"/>
      <c r="BP769" s="135"/>
      <c r="BQ769" s="135"/>
      <c r="BR769" s="135"/>
      <c r="BS769" s="135"/>
      <c r="BT769" s="135"/>
      <c r="BU769" s="135"/>
      <c r="BV769" s="135"/>
      <c r="BW769" s="135"/>
      <c r="BX769" s="135"/>
      <c r="BY769" s="135"/>
    </row>
    <row r="770" spans="20:77" ht="75.75" customHeight="1" x14ac:dyDescent="0.25">
      <c r="T770" s="116"/>
      <c r="U770" s="135"/>
      <c r="V770" s="135"/>
      <c r="W770" s="116"/>
      <c r="X770" s="116"/>
      <c r="Y770" s="116"/>
      <c r="Z770" s="116"/>
      <c r="AA770" s="116"/>
      <c r="AB770" s="102"/>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35"/>
      <c r="BP770" s="135"/>
      <c r="BQ770" s="135"/>
      <c r="BR770" s="135"/>
      <c r="BS770" s="135"/>
      <c r="BT770" s="135"/>
      <c r="BU770" s="135"/>
      <c r="BV770" s="135"/>
      <c r="BW770" s="135"/>
      <c r="BX770" s="135"/>
      <c r="BY770" s="135"/>
    </row>
    <row r="771" spans="20:77" ht="75.75" customHeight="1" x14ac:dyDescent="0.25">
      <c r="T771" s="116"/>
      <c r="U771" s="135"/>
      <c r="V771" s="135"/>
      <c r="W771" s="116"/>
      <c r="X771" s="116"/>
      <c r="Y771" s="116"/>
      <c r="Z771" s="116"/>
      <c r="AA771" s="116"/>
      <c r="AB771" s="102"/>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35"/>
      <c r="BP771" s="135"/>
      <c r="BQ771" s="135"/>
      <c r="BR771" s="135"/>
      <c r="BS771" s="135"/>
      <c r="BT771" s="135"/>
      <c r="BU771" s="135"/>
      <c r="BV771" s="135"/>
      <c r="BW771" s="135"/>
      <c r="BX771" s="135"/>
      <c r="BY771" s="135"/>
    </row>
    <row r="772" spans="20:77" ht="75.75" customHeight="1" x14ac:dyDescent="0.25">
      <c r="T772" s="116"/>
      <c r="U772" s="135"/>
      <c r="V772" s="135"/>
      <c r="W772" s="116"/>
      <c r="X772" s="116"/>
      <c r="Y772" s="116"/>
      <c r="Z772" s="116"/>
      <c r="AA772" s="116"/>
      <c r="AB772" s="102"/>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35"/>
      <c r="BP772" s="135"/>
      <c r="BQ772" s="135"/>
      <c r="BR772" s="135"/>
      <c r="BS772" s="135"/>
      <c r="BT772" s="135"/>
      <c r="BU772" s="135"/>
      <c r="BV772" s="135"/>
      <c r="BW772" s="135"/>
      <c r="BX772" s="135"/>
      <c r="BY772" s="135"/>
    </row>
    <row r="773" spans="20:77" ht="75.75" customHeight="1" x14ac:dyDescent="0.25">
      <c r="T773" s="116"/>
      <c r="U773" s="135"/>
      <c r="V773" s="135"/>
      <c r="W773" s="116"/>
      <c r="X773" s="116"/>
      <c r="Y773" s="116"/>
      <c r="Z773" s="116"/>
      <c r="AA773" s="116"/>
      <c r="AB773" s="102"/>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35"/>
      <c r="BR773" s="135"/>
      <c r="BS773" s="135"/>
      <c r="BT773" s="135"/>
      <c r="BU773" s="135"/>
      <c r="BV773" s="135"/>
      <c r="BW773" s="135"/>
      <c r="BX773" s="135"/>
      <c r="BY773" s="135"/>
    </row>
    <row r="774" spans="20:77" ht="75.75" customHeight="1" x14ac:dyDescent="0.25">
      <c r="T774" s="116"/>
      <c r="U774" s="135"/>
      <c r="V774" s="135"/>
      <c r="W774" s="116"/>
      <c r="X774" s="116"/>
      <c r="Y774" s="116"/>
      <c r="Z774" s="116"/>
      <c r="AA774" s="116"/>
      <c r="AB774" s="102"/>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35"/>
      <c r="BP774" s="135"/>
      <c r="BQ774" s="135"/>
      <c r="BR774" s="135"/>
      <c r="BS774" s="135"/>
      <c r="BT774" s="135"/>
      <c r="BU774" s="135"/>
      <c r="BV774" s="135"/>
      <c r="BW774" s="135"/>
      <c r="BX774" s="135"/>
      <c r="BY774" s="135"/>
    </row>
    <row r="775" spans="20:77" ht="75.75" customHeight="1" x14ac:dyDescent="0.25">
      <c r="T775" s="116"/>
      <c r="U775" s="135"/>
      <c r="V775" s="135"/>
      <c r="W775" s="116"/>
      <c r="X775" s="116"/>
      <c r="Y775" s="116"/>
      <c r="Z775" s="116"/>
      <c r="AA775" s="116"/>
      <c r="AB775" s="102"/>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35"/>
      <c r="BP775" s="135"/>
      <c r="BQ775" s="135"/>
      <c r="BR775" s="135"/>
      <c r="BS775" s="135"/>
      <c r="BT775" s="135"/>
      <c r="BU775" s="135"/>
      <c r="BV775" s="135"/>
      <c r="BW775" s="135"/>
      <c r="BX775" s="135"/>
      <c r="BY775" s="135"/>
    </row>
    <row r="776" spans="20:77" ht="75.75" customHeight="1" x14ac:dyDescent="0.25">
      <c r="T776" s="116"/>
      <c r="U776" s="135"/>
      <c r="V776" s="135"/>
      <c r="W776" s="116"/>
      <c r="X776" s="116"/>
      <c r="Y776" s="116"/>
      <c r="Z776" s="116"/>
      <c r="AA776" s="116"/>
      <c r="AB776" s="102"/>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35"/>
      <c r="BP776" s="135"/>
      <c r="BQ776" s="135"/>
      <c r="BR776" s="135"/>
      <c r="BS776" s="135"/>
      <c r="BT776" s="135"/>
      <c r="BU776" s="135"/>
      <c r="BV776" s="135"/>
      <c r="BW776" s="135"/>
      <c r="BX776" s="135"/>
      <c r="BY776" s="135"/>
    </row>
    <row r="777" spans="20:77" ht="75.75" customHeight="1" x14ac:dyDescent="0.25">
      <c r="T777" s="116"/>
      <c r="U777" s="135"/>
      <c r="V777" s="135"/>
      <c r="W777" s="116"/>
      <c r="X777" s="116"/>
      <c r="Y777" s="116"/>
      <c r="Z777" s="116"/>
      <c r="AA777" s="116"/>
      <c r="AB777" s="102"/>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35"/>
      <c r="BP777" s="135"/>
      <c r="BQ777" s="135"/>
      <c r="BR777" s="135"/>
      <c r="BS777" s="135"/>
      <c r="BT777" s="135"/>
      <c r="BU777" s="135"/>
      <c r="BV777" s="135"/>
      <c r="BW777" s="135"/>
      <c r="BX777" s="135"/>
      <c r="BY777" s="135"/>
    </row>
    <row r="778" spans="20:77" ht="75.75" customHeight="1" x14ac:dyDescent="0.25">
      <c r="T778" s="116"/>
      <c r="U778" s="135"/>
      <c r="V778" s="135"/>
      <c r="W778" s="116"/>
      <c r="X778" s="116"/>
      <c r="Y778" s="116"/>
      <c r="Z778" s="116"/>
      <c r="AA778" s="116"/>
      <c r="AB778" s="102"/>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35"/>
      <c r="BP778" s="135"/>
      <c r="BQ778" s="135"/>
      <c r="BR778" s="135"/>
      <c r="BS778" s="135"/>
      <c r="BT778" s="135"/>
      <c r="BU778" s="135"/>
      <c r="BV778" s="135"/>
      <c r="BW778" s="135"/>
      <c r="BX778" s="135"/>
      <c r="BY778" s="135"/>
    </row>
    <row r="779" spans="20:77" ht="75.75" customHeight="1" x14ac:dyDescent="0.25">
      <c r="T779" s="116"/>
      <c r="U779" s="135"/>
      <c r="V779" s="135"/>
      <c r="W779" s="116"/>
      <c r="X779" s="116"/>
      <c r="Y779" s="116"/>
      <c r="Z779" s="116"/>
      <c r="AA779" s="116"/>
      <c r="AB779" s="102"/>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35"/>
      <c r="BP779" s="135"/>
      <c r="BQ779" s="135"/>
      <c r="BR779" s="135"/>
      <c r="BS779" s="135"/>
      <c r="BT779" s="135"/>
      <c r="BU779" s="135"/>
      <c r="BV779" s="135"/>
      <c r="BW779" s="135"/>
      <c r="BX779" s="135"/>
      <c r="BY779" s="135"/>
    </row>
    <row r="780" spans="20:77" ht="75.75" customHeight="1" x14ac:dyDescent="0.25">
      <c r="T780" s="116"/>
      <c r="U780" s="135"/>
      <c r="V780" s="135"/>
      <c r="W780" s="116"/>
      <c r="X780" s="116"/>
      <c r="Y780" s="116"/>
      <c r="Z780" s="116"/>
      <c r="AA780" s="116"/>
      <c r="AB780" s="102"/>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35"/>
      <c r="BR780" s="135"/>
      <c r="BS780" s="135"/>
      <c r="BT780" s="135"/>
      <c r="BU780" s="135"/>
      <c r="BV780" s="135"/>
      <c r="BW780" s="135"/>
      <c r="BX780" s="135"/>
      <c r="BY780" s="135"/>
    </row>
    <row r="781" spans="20:77" ht="75.75" customHeight="1" x14ac:dyDescent="0.25">
      <c r="T781" s="116"/>
      <c r="U781" s="135"/>
      <c r="V781" s="135"/>
      <c r="W781" s="116"/>
      <c r="X781" s="116"/>
      <c r="Y781" s="116"/>
      <c r="Z781" s="116"/>
      <c r="AA781" s="116"/>
      <c r="AB781" s="102"/>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35"/>
      <c r="BP781" s="135"/>
      <c r="BQ781" s="135"/>
      <c r="BR781" s="135"/>
      <c r="BS781" s="135"/>
      <c r="BT781" s="135"/>
      <c r="BU781" s="135"/>
      <c r="BV781" s="135"/>
      <c r="BW781" s="135"/>
      <c r="BX781" s="135"/>
      <c r="BY781" s="135"/>
    </row>
    <row r="782" spans="20:77" ht="75.75" customHeight="1" x14ac:dyDescent="0.25">
      <c r="T782" s="116"/>
      <c r="U782" s="135"/>
      <c r="V782" s="135"/>
      <c r="W782" s="116"/>
      <c r="X782" s="116"/>
      <c r="Y782" s="116"/>
      <c r="Z782" s="116"/>
      <c r="AA782" s="116"/>
      <c r="AB782" s="102"/>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35"/>
      <c r="BR782" s="135"/>
      <c r="BS782" s="135"/>
      <c r="BT782" s="135"/>
      <c r="BU782" s="135"/>
      <c r="BV782" s="135"/>
      <c r="BW782" s="135"/>
      <c r="BX782" s="135"/>
      <c r="BY782" s="135"/>
    </row>
    <row r="783" spans="20:77" ht="75.75" customHeight="1" x14ac:dyDescent="0.25">
      <c r="T783" s="116"/>
      <c r="U783" s="135"/>
      <c r="V783" s="135"/>
      <c r="W783" s="116"/>
      <c r="X783" s="116"/>
      <c r="Y783" s="116"/>
      <c r="Z783" s="116"/>
      <c r="AA783" s="116"/>
      <c r="AB783" s="102"/>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row>
    <row r="784" spans="20:77" ht="75.75" customHeight="1" x14ac:dyDescent="0.25">
      <c r="T784" s="116"/>
      <c r="U784" s="135"/>
      <c r="V784" s="135"/>
      <c r="W784" s="116"/>
      <c r="X784" s="116"/>
      <c r="Y784" s="116"/>
      <c r="Z784" s="116"/>
      <c r="AA784" s="116"/>
      <c r="AB784" s="102"/>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35"/>
      <c r="BQ784" s="135"/>
      <c r="BR784" s="135"/>
      <c r="BS784" s="135"/>
      <c r="BT784" s="135"/>
      <c r="BU784" s="135"/>
      <c r="BV784" s="135"/>
      <c r="BW784" s="135"/>
      <c r="BX784" s="135"/>
      <c r="BY784" s="135"/>
    </row>
    <row r="785" spans="20:77" ht="75.75" customHeight="1" x14ac:dyDescent="0.25">
      <c r="T785" s="116"/>
      <c r="U785" s="135"/>
      <c r="V785" s="135"/>
      <c r="W785" s="116"/>
      <c r="X785" s="116"/>
      <c r="Y785" s="116"/>
      <c r="Z785" s="116"/>
      <c r="AA785" s="116"/>
      <c r="AB785" s="102"/>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35"/>
      <c r="BQ785" s="135"/>
      <c r="BR785" s="135"/>
      <c r="BS785" s="135"/>
      <c r="BT785" s="135"/>
      <c r="BU785" s="135"/>
      <c r="BV785" s="135"/>
      <c r="BW785" s="135"/>
      <c r="BX785" s="135"/>
      <c r="BY785" s="135"/>
    </row>
    <row r="786" spans="20:77" ht="75.75" customHeight="1" x14ac:dyDescent="0.25">
      <c r="T786" s="116"/>
      <c r="U786" s="135"/>
      <c r="V786" s="135"/>
      <c r="W786" s="116"/>
      <c r="X786" s="116"/>
      <c r="Y786" s="116"/>
      <c r="Z786" s="116"/>
      <c r="AA786" s="116"/>
      <c r="AB786" s="102"/>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35"/>
      <c r="BQ786" s="135"/>
      <c r="BR786" s="135"/>
      <c r="BS786" s="135"/>
      <c r="BT786" s="135"/>
      <c r="BU786" s="135"/>
      <c r="BV786" s="135"/>
      <c r="BW786" s="135"/>
      <c r="BX786" s="135"/>
      <c r="BY786" s="135"/>
    </row>
    <row r="787" spans="20:77" ht="75.75" customHeight="1" x14ac:dyDescent="0.25">
      <c r="T787" s="135"/>
      <c r="U787" s="135"/>
      <c r="V787" s="135"/>
      <c r="W787" s="98"/>
      <c r="X787" s="135"/>
      <c r="Y787" s="98"/>
      <c r="Z787" s="135"/>
      <c r="AA787" s="98"/>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35"/>
      <c r="BQ787" s="135"/>
      <c r="BR787" s="135"/>
      <c r="BS787" s="135"/>
      <c r="BT787" s="135"/>
      <c r="BU787" s="135"/>
      <c r="BV787" s="135"/>
      <c r="BW787" s="135"/>
      <c r="BX787" s="135"/>
      <c r="BY787" s="135"/>
    </row>
    <row r="788" spans="20:77" ht="75.75" customHeight="1" x14ac:dyDescent="0.25">
      <c r="X788" s="155" t="s">
        <v>458</v>
      </c>
      <c r="AG788" s="156" t="s">
        <v>459</v>
      </c>
      <c r="AO788" s="156" t="s">
        <v>460</v>
      </c>
      <c r="AW788" s="156" t="s">
        <v>461</v>
      </c>
      <c r="BE788" s="156" t="s">
        <v>462</v>
      </c>
      <c r="BM788" s="156" t="s">
        <v>463</v>
      </c>
      <c r="BR788" s="155"/>
      <c r="BS788" s="155"/>
      <c r="BT788" s="155"/>
      <c r="BU788" s="156" t="s">
        <v>464</v>
      </c>
      <c r="BV788" s="155"/>
      <c r="BW788" s="155"/>
      <c r="BX788" s="155"/>
    </row>
    <row r="789" spans="20:77" ht="75.75" customHeight="1" x14ac:dyDescent="0.25">
      <c r="T789" s="100" t="s">
        <v>50</v>
      </c>
      <c r="U789" s="100" t="s">
        <v>51</v>
      </c>
      <c r="V789" s="100" t="s">
        <v>52</v>
      </c>
      <c r="W789" s="101" t="s">
        <v>53</v>
      </c>
      <c r="X789" s="100" t="s">
        <v>54</v>
      </c>
      <c r="Y789" s="100" t="s">
        <v>55</v>
      </c>
      <c r="Z789" s="100" t="s">
        <v>56</v>
      </c>
      <c r="AA789" s="100" t="s">
        <v>57</v>
      </c>
      <c r="AB789" s="102" t="s">
        <v>58</v>
      </c>
      <c r="AC789" s="102"/>
      <c r="AD789" s="100" t="s">
        <v>59</v>
      </c>
      <c r="AE789" s="100" t="s">
        <v>60</v>
      </c>
      <c r="AF789" s="100" t="s">
        <v>54</v>
      </c>
      <c r="AG789" s="100" t="s">
        <v>55</v>
      </c>
      <c r="AH789" s="100" t="s">
        <v>56</v>
      </c>
      <c r="AI789" s="103" t="s">
        <v>61</v>
      </c>
      <c r="AJ789" s="104" t="s">
        <v>58</v>
      </c>
      <c r="AK789" s="102"/>
      <c r="AL789" s="100" t="s">
        <v>59</v>
      </c>
      <c r="AM789" s="100" t="s">
        <v>62</v>
      </c>
      <c r="AN789" s="100" t="s">
        <v>54</v>
      </c>
      <c r="AO789" s="100" t="s">
        <v>55</v>
      </c>
      <c r="AP789" s="100" t="s">
        <v>56</v>
      </c>
      <c r="AQ789" s="102" t="s">
        <v>57</v>
      </c>
      <c r="AR789" s="104" t="s">
        <v>58</v>
      </c>
      <c r="AS789" s="102"/>
      <c r="AT789" s="102" t="s">
        <v>59</v>
      </c>
      <c r="AU789" s="100" t="s">
        <v>62</v>
      </c>
      <c r="AV789" s="100" t="s">
        <v>54</v>
      </c>
      <c r="AW789" s="100" t="s">
        <v>55</v>
      </c>
      <c r="AX789" s="100" t="s">
        <v>56</v>
      </c>
      <c r="AY789" s="102" t="s">
        <v>57</v>
      </c>
      <c r="AZ789" s="104" t="s">
        <v>58</v>
      </c>
      <c r="BA789" s="102"/>
      <c r="BB789" s="102" t="s">
        <v>59</v>
      </c>
      <c r="BC789" s="100" t="s">
        <v>62</v>
      </c>
      <c r="BD789" s="100" t="s">
        <v>54</v>
      </c>
      <c r="BE789" s="100" t="s">
        <v>55</v>
      </c>
      <c r="BF789" s="100" t="s">
        <v>56</v>
      </c>
      <c r="BG789" s="102" t="s">
        <v>57</v>
      </c>
      <c r="BH789" s="104" t="s">
        <v>58</v>
      </c>
      <c r="BI789" s="100"/>
      <c r="BJ789" s="102" t="s">
        <v>59</v>
      </c>
      <c r="BK789" s="100" t="s">
        <v>62</v>
      </c>
      <c r="BL789" s="100" t="s">
        <v>54</v>
      </c>
      <c r="BM789" s="100" t="s">
        <v>55</v>
      </c>
      <c r="BN789" s="100" t="s">
        <v>56</v>
      </c>
      <c r="BO789" s="102" t="s">
        <v>57</v>
      </c>
      <c r="BP789" s="104" t="s">
        <v>58</v>
      </c>
      <c r="BQ789" s="100"/>
      <c r="BR789" s="102" t="s">
        <v>59</v>
      </c>
      <c r="BS789" s="100" t="s">
        <v>62</v>
      </c>
      <c r="BT789" s="100" t="s">
        <v>54</v>
      </c>
      <c r="BU789" s="100" t="s">
        <v>55</v>
      </c>
      <c r="BV789" s="100" t="s">
        <v>56</v>
      </c>
      <c r="BW789" s="102" t="s">
        <v>57</v>
      </c>
      <c r="BX789" s="104" t="s">
        <v>58</v>
      </c>
      <c r="BY789" s="105"/>
    </row>
    <row r="790" spans="20:77" ht="75.75" customHeight="1" x14ac:dyDescent="0.25">
      <c r="T790" s="135"/>
      <c r="U790" s="135"/>
      <c r="V790" s="135"/>
      <c r="W790" s="98" t="e">
        <f>SUM(V4:V658,#REF!)</f>
        <v>#REF!</v>
      </c>
      <c r="X790" s="135"/>
      <c r="Y790" s="98" t="e">
        <f>SUM(X4:X658,#REF!)</f>
        <v>#REF!</v>
      </c>
      <c r="Z790" s="135"/>
      <c r="AA790" s="98" t="e">
        <f>SUM(Z4:Z658,#REF!)</f>
        <v>#REF!</v>
      </c>
      <c r="AB790" s="102" t="e">
        <f>W790/AA790</f>
        <v>#REF!</v>
      </c>
      <c r="AC790" s="135"/>
      <c r="AD790" s="135"/>
      <c r="AE790" s="135" t="e">
        <f>SUM(AD4:AD658,#REF!)</f>
        <v>#REF!</v>
      </c>
      <c r="AF790" s="135"/>
      <c r="AG790" s="135" t="e">
        <f>SUM(AF4:AF658,#REF!)</f>
        <v>#REF!</v>
      </c>
      <c r="AH790" s="135"/>
      <c r="AI790" s="135" t="e">
        <f>SUM(AH4:AH658,#REF!)</f>
        <v>#REF!</v>
      </c>
      <c r="AJ790" s="102" t="e">
        <f>AE790/AI790</f>
        <v>#REF!</v>
      </c>
      <c r="AK790" s="135"/>
      <c r="AL790" s="135"/>
      <c r="AM790" s="135" t="e">
        <f>SUM(AL4:AL658,#REF!)</f>
        <v>#REF!</v>
      </c>
      <c r="AN790" s="135"/>
      <c r="AO790" s="135" t="e">
        <f>SUM(AN4:AN658,#REF!)</f>
        <v>#REF!</v>
      </c>
      <c r="AP790" s="135"/>
      <c r="AQ790" s="135" t="e">
        <f>SUM(AP4:AP658,#REF!)</f>
        <v>#REF!</v>
      </c>
      <c r="AR790" s="102" t="e">
        <f>AM790/AQ790</f>
        <v>#REF!</v>
      </c>
      <c r="AS790" s="135"/>
      <c r="AT790" s="135"/>
      <c r="AU790" s="135" t="e">
        <f>SUM(AT4:AT658,#REF!)</f>
        <v>#REF!</v>
      </c>
      <c r="AV790" s="135"/>
      <c r="AW790" s="135" t="e">
        <f>SUM(AV4:AV658,#REF!)</f>
        <v>#REF!</v>
      </c>
      <c r="AX790" s="135"/>
      <c r="AY790" s="135" t="e">
        <f>SUM(AX4:AX658,#REF!)</f>
        <v>#REF!</v>
      </c>
      <c r="AZ790" s="102" t="e">
        <f>AU790/AY790</f>
        <v>#REF!</v>
      </c>
      <c r="BA790" s="135"/>
      <c r="BB790" s="135"/>
      <c r="BC790" s="135" t="e">
        <f>SUM(BB4:BB658,#REF!)</f>
        <v>#REF!</v>
      </c>
      <c r="BD790" s="135"/>
      <c r="BE790" s="135" t="e">
        <f>SUM(BD4:BD658,#REF!)</f>
        <v>#REF!</v>
      </c>
      <c r="BF790" s="135"/>
      <c r="BG790" s="135" t="e">
        <f>SUM(BF4:BF658,#REF!)</f>
        <v>#REF!</v>
      </c>
      <c r="BH790" s="102" t="e">
        <f>BC790/BG790</f>
        <v>#REF!</v>
      </c>
      <c r="BI790" s="135"/>
      <c r="BJ790" s="135"/>
      <c r="BK790" s="135" t="e">
        <f>SUM(BJ4:BJ658,#REF!)</f>
        <v>#REF!</v>
      </c>
      <c r="BL790" s="135"/>
      <c r="BM790" s="135" t="e">
        <f>SUM(BL4:BL658,#REF!)</f>
        <v>#REF!</v>
      </c>
      <c r="BN790" s="135"/>
      <c r="BO790" s="135" t="e">
        <f>SUM(BN4:BN658,#REF!)</f>
        <v>#REF!</v>
      </c>
      <c r="BP790" s="102" t="e">
        <f>BK790/BO790</f>
        <v>#REF!</v>
      </c>
      <c r="BQ790" s="135"/>
      <c r="BR790" s="135"/>
      <c r="BS790" s="135" t="e">
        <f>SUM(BR4:BR658,#REF!)</f>
        <v>#REF!</v>
      </c>
      <c r="BT790" s="135"/>
      <c r="BU790" s="135" t="e">
        <f>SUM(BT4:BT658,#REF!)</f>
        <v>#REF!</v>
      </c>
      <c r="BV790" s="135"/>
      <c r="BW790" s="135" t="e">
        <f>SUM(BV4:BV658,#REF!)</f>
        <v>#REF!</v>
      </c>
      <c r="BX790" s="102" t="e">
        <f>BS790/BW790</f>
        <v>#REF!</v>
      </c>
      <c r="BY790" s="135"/>
    </row>
    <row r="791" spans="20:77" ht="75.75" customHeight="1" x14ac:dyDescent="0.25">
      <c r="T791" s="135"/>
      <c r="U791" s="135"/>
      <c r="V791" s="135"/>
      <c r="W791" s="98"/>
      <c r="X791" s="135"/>
      <c r="Y791" s="98"/>
      <c r="Z791" s="135"/>
      <c r="AA791" s="98"/>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35"/>
      <c r="BQ791" s="135"/>
      <c r="BR791" s="135"/>
      <c r="BS791" s="135"/>
      <c r="BT791" s="135"/>
      <c r="BU791" s="135"/>
      <c r="BV791" s="135"/>
      <c r="BW791" s="135"/>
      <c r="BX791" s="135"/>
      <c r="BY791" s="135"/>
    </row>
    <row r="792" spans="20:77" ht="75.75" customHeight="1" x14ac:dyDescent="0.25">
      <c r="X792" s="156" t="s">
        <v>465</v>
      </c>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35"/>
      <c r="BR792" s="135"/>
      <c r="BS792" s="135"/>
      <c r="BT792" s="135"/>
      <c r="BU792" s="135"/>
      <c r="BV792" s="135"/>
      <c r="BW792" s="135"/>
      <c r="BX792" s="135"/>
      <c r="BY792" s="135"/>
    </row>
    <row r="793" spans="20:77" ht="75.75" customHeight="1" x14ac:dyDescent="0.25">
      <c r="T793" s="100" t="s">
        <v>50</v>
      </c>
      <c r="U793" s="100" t="s">
        <v>51</v>
      </c>
      <c r="V793" s="100" t="s">
        <v>52</v>
      </c>
      <c r="W793" s="101" t="s">
        <v>53</v>
      </c>
      <c r="X793" s="100" t="s">
        <v>54</v>
      </c>
      <c r="Y793" s="100" t="s">
        <v>55</v>
      </c>
      <c r="Z793" s="100" t="s">
        <v>56</v>
      </c>
      <c r="AA793" s="100" t="s">
        <v>57</v>
      </c>
      <c r="AB793" s="102" t="s">
        <v>58</v>
      </c>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35"/>
      <c r="BQ793" s="135"/>
      <c r="BR793" s="135"/>
      <c r="BS793" s="135"/>
      <c r="BT793" s="135"/>
      <c r="BU793" s="135"/>
      <c r="BV793" s="135"/>
      <c r="BW793" s="135"/>
      <c r="BX793" s="135"/>
      <c r="BY793" s="135"/>
    </row>
    <row r="794" spans="20:77" ht="75.75" customHeight="1" x14ac:dyDescent="0.25">
      <c r="T794" s="135"/>
      <c r="U794" s="135"/>
      <c r="V794" s="135"/>
      <c r="W794" s="98">
        <f>SUM(V4:V658)-SUM(V464:V500)</f>
        <v>906</v>
      </c>
      <c r="X794" s="135"/>
      <c r="Y794" s="98">
        <f>SUM(X4:X658)-SUM(X464:X500)</f>
        <v>85</v>
      </c>
      <c r="Z794" s="135"/>
      <c r="AA794" s="98">
        <f>SUM(Z4:Z658)-SUM(Z464:Z500)</f>
        <v>906</v>
      </c>
      <c r="AB794" s="102">
        <f>W794/AA794</f>
        <v>1</v>
      </c>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35"/>
      <c r="BP794" s="135"/>
      <c r="BQ794" s="135"/>
      <c r="BR794" s="135"/>
      <c r="BS794" s="135"/>
      <c r="BT794" s="135"/>
      <c r="BU794" s="135"/>
      <c r="BV794" s="135"/>
      <c r="BW794" s="135"/>
      <c r="BX794" s="135"/>
      <c r="BY794" s="135"/>
    </row>
    <row r="795" spans="20:77" ht="75.75" customHeight="1" x14ac:dyDescent="0.25">
      <c r="T795" s="135"/>
      <c r="U795" s="135"/>
      <c r="V795" s="135"/>
      <c r="W795" s="98"/>
      <c r="X795" s="135"/>
      <c r="Y795" s="98"/>
      <c r="Z795" s="135"/>
      <c r="AA795" s="98"/>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35"/>
      <c r="BQ795" s="135"/>
      <c r="BR795" s="135"/>
      <c r="BS795" s="135"/>
      <c r="BT795" s="135"/>
      <c r="BU795" s="135"/>
      <c r="BV795" s="135"/>
      <c r="BW795" s="135"/>
      <c r="BX795" s="135"/>
      <c r="BY795" s="135"/>
    </row>
    <row r="796" spans="20:77" ht="75.75" customHeight="1" x14ac:dyDescent="0.25">
      <c r="X796" s="156" t="s">
        <v>466</v>
      </c>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5"/>
      <c r="BQ796" s="135"/>
      <c r="BR796" s="135"/>
      <c r="BS796" s="135"/>
      <c r="BT796" s="135"/>
      <c r="BU796" s="135"/>
      <c r="BV796" s="135"/>
      <c r="BW796" s="135"/>
      <c r="BX796" s="135"/>
      <c r="BY796" s="135"/>
    </row>
    <row r="797" spans="20:77" ht="75.75" customHeight="1" x14ac:dyDescent="0.25">
      <c r="T797" s="100" t="s">
        <v>50</v>
      </c>
      <c r="U797" s="100" t="s">
        <v>51</v>
      </c>
      <c r="V797" s="100" t="s">
        <v>52</v>
      </c>
      <c r="W797" s="101" t="s">
        <v>53</v>
      </c>
      <c r="X797" s="100" t="s">
        <v>54</v>
      </c>
      <c r="Y797" s="100" t="s">
        <v>55</v>
      </c>
      <c r="Z797" s="100" t="s">
        <v>56</v>
      </c>
      <c r="AA797" s="100" t="s">
        <v>57</v>
      </c>
      <c r="AB797" s="102" t="s">
        <v>58</v>
      </c>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35"/>
      <c r="BP797" s="135"/>
      <c r="BQ797" s="135"/>
      <c r="BR797" s="135"/>
      <c r="BS797" s="135"/>
      <c r="BT797" s="135"/>
      <c r="BU797" s="135"/>
      <c r="BV797" s="135"/>
      <c r="BW797" s="135"/>
      <c r="BX797" s="135"/>
      <c r="BY797" s="135"/>
    </row>
    <row r="798" spans="20:77" ht="75.75" customHeight="1" x14ac:dyDescent="0.25">
      <c r="T798" s="135"/>
      <c r="U798" s="135"/>
      <c r="V798" s="135"/>
      <c r="W798" s="98" t="e">
        <f>SUM(V4:V658,#REF!)-AU790</f>
        <v>#REF!</v>
      </c>
      <c r="X798" s="135"/>
      <c r="Y798" s="98" t="e">
        <f>SUM(X4:X658,#REF!)-AW790</f>
        <v>#REF!</v>
      </c>
      <c r="Z798" s="135"/>
      <c r="AA798" s="98" t="e">
        <f>SUM(Z4:Z658,#REF!)-AY790</f>
        <v>#REF!</v>
      </c>
      <c r="AB798" s="102" t="e">
        <f>W798/AA798</f>
        <v>#REF!</v>
      </c>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35"/>
      <c r="BP798" s="135"/>
      <c r="BQ798" s="135"/>
      <c r="BR798" s="135"/>
      <c r="BS798" s="135"/>
      <c r="BT798" s="135"/>
      <c r="BU798" s="135"/>
      <c r="BV798" s="135"/>
      <c r="BW798" s="135"/>
      <c r="BX798" s="135"/>
      <c r="BY798" s="135"/>
    </row>
    <row r="799" spans="20:77" ht="75.75" customHeight="1" x14ac:dyDescent="0.25">
      <c r="T799" s="135"/>
      <c r="U799" s="135"/>
      <c r="V799" s="135"/>
      <c r="W799" s="98"/>
      <c r="X799" s="135"/>
      <c r="Y799" s="98"/>
      <c r="Z799" s="135"/>
      <c r="AA799" s="98"/>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35"/>
      <c r="BP799" s="135"/>
      <c r="BQ799" s="135"/>
      <c r="BR799" s="135"/>
      <c r="BS799" s="135"/>
      <c r="BT799" s="135"/>
      <c r="BU799" s="135"/>
      <c r="BV799" s="135"/>
      <c r="BW799" s="135"/>
      <c r="BX799" s="135"/>
      <c r="BY799" s="135"/>
    </row>
    <row r="800" spans="20:77" ht="75.75" customHeight="1" x14ac:dyDescent="0.25">
      <c r="T800" s="135"/>
      <c r="U800" s="135"/>
      <c r="V800" s="135"/>
      <c r="W800" s="98"/>
      <c r="X800" s="135"/>
      <c r="Y800" s="98"/>
      <c r="Z800" s="135"/>
      <c r="AA800" s="98"/>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35"/>
      <c r="BQ800" s="135"/>
      <c r="BR800" s="135"/>
      <c r="BS800" s="135"/>
      <c r="BT800" s="135"/>
      <c r="BU800" s="135"/>
      <c r="BV800" s="135"/>
      <c r="BW800" s="135"/>
      <c r="BX800" s="135"/>
      <c r="BY800" s="135"/>
    </row>
    <row r="801" spans="20:77" ht="75.75" customHeight="1" x14ac:dyDescent="0.25">
      <c r="X801" s="155" t="s">
        <v>467</v>
      </c>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35"/>
      <c r="BP801" s="135"/>
      <c r="BQ801" s="135"/>
      <c r="BR801" s="135"/>
      <c r="BS801" s="135"/>
      <c r="BT801" s="135"/>
      <c r="BU801" s="135"/>
      <c r="BV801" s="135"/>
      <c r="BW801" s="135"/>
      <c r="BX801" s="135"/>
      <c r="BY801" s="135"/>
    </row>
    <row r="802" spans="20:77" ht="75.75" customHeight="1" x14ac:dyDescent="0.25">
      <c r="T802" s="100" t="s">
        <v>50</v>
      </c>
      <c r="U802" s="100" t="s">
        <v>51</v>
      </c>
      <c r="V802" s="100" t="s">
        <v>52</v>
      </c>
      <c r="W802" s="101" t="s">
        <v>53</v>
      </c>
      <c r="X802" s="100" t="s">
        <v>54</v>
      </c>
      <c r="Y802" s="100" t="s">
        <v>55</v>
      </c>
      <c r="Z802" s="100" t="s">
        <v>56</v>
      </c>
      <c r="AA802" s="100" t="s">
        <v>57</v>
      </c>
      <c r="AB802" s="102" t="s">
        <v>58</v>
      </c>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35"/>
      <c r="BQ802" s="135"/>
      <c r="BR802" s="135"/>
      <c r="BS802" s="135"/>
      <c r="BT802" s="135"/>
      <c r="BU802" s="135"/>
      <c r="BV802" s="135"/>
      <c r="BW802" s="135"/>
      <c r="BX802" s="135"/>
      <c r="BY802" s="135"/>
    </row>
    <row r="803" spans="20:77" ht="75.75" customHeight="1" x14ac:dyDescent="0.25">
      <c r="T803" s="135"/>
      <c r="U803" s="135"/>
      <c r="V803" s="135"/>
      <c r="W803" s="98" t="e">
        <f>W790</f>
        <v>#REF!</v>
      </c>
      <c r="X803" s="135"/>
      <c r="Y803" s="98" t="e">
        <f>Y790</f>
        <v>#REF!</v>
      </c>
      <c r="Z803" s="135"/>
      <c r="AA803" s="98" t="e">
        <f>AA790</f>
        <v>#REF!</v>
      </c>
      <c r="AB803" s="102" t="e">
        <f>W803/AA803</f>
        <v>#REF!</v>
      </c>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35"/>
      <c r="BP803" s="135"/>
      <c r="BQ803" s="135"/>
      <c r="BR803" s="135"/>
      <c r="BS803" s="135"/>
      <c r="BT803" s="135"/>
      <c r="BU803" s="135"/>
      <c r="BV803" s="135"/>
      <c r="BW803" s="135"/>
      <c r="BX803" s="135"/>
      <c r="BY803" s="135"/>
    </row>
    <row r="804" spans="20:77" ht="75.75" customHeight="1" x14ac:dyDescent="0.25">
      <c r="T804" s="135"/>
      <c r="U804" s="135"/>
      <c r="V804" s="135"/>
      <c r="W804" s="98" t="e">
        <f>SUM(AE790,AM790,AU790,BC790,BK790,BS790,#REF!,#REF!)</f>
        <v>#REF!</v>
      </c>
      <c r="X804" s="135"/>
      <c r="Y804" s="98" t="e">
        <f>SUM(AG790,AO790,AW790,BE790,BM790,BU790,#REF!,#REF!)</f>
        <v>#REF!</v>
      </c>
      <c r="Z804" s="135"/>
      <c r="AA804" s="98" t="e">
        <f>SUM(AI790,AQ790,AY790,BG790,BO790,BW790,#REF!,#REF!)</f>
        <v>#REF!</v>
      </c>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35"/>
      <c r="BQ804" s="135"/>
      <c r="BR804" s="135"/>
      <c r="BS804" s="135"/>
      <c r="BT804" s="135"/>
      <c r="BU804" s="135"/>
      <c r="BV804" s="135"/>
      <c r="BW804" s="135"/>
      <c r="BX804" s="135"/>
      <c r="BY804" s="135"/>
    </row>
  </sheetData>
  <autoFilter ref="A1:R308"/>
  <mergeCells count="1">
    <mergeCell ref="T467:AB467"/>
  </mergeCells>
  <conditionalFormatting sqref="M398 M403 M411 M417">
    <cfRule type="cellIs" dxfId="206" priority="794" stopIfTrue="1" operator="equal">
      <formula>"NON"</formula>
    </cfRule>
    <cfRule type="cellIs" dxfId="205" priority="795" stopIfTrue="1" operator="equal">
      <formula>"OUI"</formula>
    </cfRule>
  </conditionalFormatting>
  <conditionalFormatting sqref="M399:M402 M412:M416 M418:M420 M426:M431 M423:M424 M366 M375:M376 M383:M386 M368:M372 M388:M396 M353:M357 M404:M410 M433:M434 M341:M348 M359:M360 M436:M445 M311:M316 M70:M71 M83:M90 M47:M49 M51:M55 M57:M60 M93:M102 M171:M180 M263:M267 M331:M339 M242:M249 M24:M44 M105:M114 M116:M119 M156:M157 M62:M67 M269:M291 M454:M463 M293:M309 M318:M329 M214:M223 M122:M146 M229:M232 M159:M167 M350:M351 M452 M3:M7 M148:M153 M9:M21 M183:M211 M251:M258 M73:M81 M363:M364 M378:M381">
    <cfRule type="cellIs" dxfId="204" priority="796" stopIfTrue="1" operator="equal">
      <formula>"Très Insatisfaisant"</formula>
    </cfRule>
    <cfRule type="cellIs" dxfId="203" priority="797" stopIfTrue="1" operator="equal">
      <formula>"Insatisfaisant"</formula>
    </cfRule>
    <cfRule type="cellIs" dxfId="202" priority="798" stopIfTrue="1" operator="equal">
      <formula>"Satisfaisant"</formula>
    </cfRule>
  </conditionalFormatting>
  <conditionalFormatting sqref="M399:M402 M412:M416 M418:M420 M426:M431 M353 M423:M424 M366 M375:M376 M383:M386 M368:M372 M388:M396 M347:M348 M355:M357 M404:M410 M433:M434 M341 M359:M360 M436:M445 M311:M313 M316 M176 M105:M108 M111:M112 M87 M70:M71 M75 M83:M84 M90 M24:M25 M47:M49 M122:M126 M101:M102 M12:M21 M51:M55 M57:M60 M93:M98 M178:M180 M263:M267 M269:M272 M331:M339 M242:M249 M27:M44 M116:M119 M161:M167 M297:M309 M62:M67 M275:M291 M295 M183:M187 M454:M463 M318:M329 M190:M205 M209:M211 M214:M223 M128:M146 M229:M232 M350:M351 M452 M3:M7 M148:M153 M9:M10 M251:M258 M78:M81 M363:M364 M378:M381">
    <cfRule type="cellIs" dxfId="201" priority="792" stopIfTrue="1" operator="equal">
      <formula>"NON"</formula>
    </cfRule>
    <cfRule type="cellIs" dxfId="200" priority="793" stopIfTrue="1" operator="equal">
      <formula>"OUI"</formula>
    </cfRule>
  </conditionalFormatting>
  <conditionalFormatting sqref="M342:M347 M354:M356 M359 M366 M368:M369 M375:M376 M383:M386 M391:M394 M216 M273:M274 M156:M157 M188:M189 M314:M315 M109:M110 M73:M74 M76:M77 M85:M86 M99:M100 M88:M89 M11 M26 M127:M128 M242 M171:M177 M136 M113:M114 M222:M223 M293:M296 M254:M257 M218 M159:M160 M205:M208 M378:M381">
    <cfRule type="cellIs" dxfId="199" priority="788" stopIfTrue="1" operator="equal">
      <formula>"Très Insatisfaisant"</formula>
    </cfRule>
    <cfRule type="cellIs" dxfId="198" priority="789" stopIfTrue="1" operator="equal">
      <formula>"Insatisfaisant"</formula>
    </cfRule>
    <cfRule type="cellIs" dxfId="197" priority="790" stopIfTrue="1" operator="equal">
      <formula>"Satisfaisant"</formula>
    </cfRule>
    <cfRule type="cellIs" dxfId="196" priority="791" stopIfTrue="1" operator="equal">
      <formula>"Très Satisfaisant"</formula>
    </cfRule>
  </conditionalFormatting>
  <conditionalFormatting sqref="M260">
    <cfRule type="cellIs" dxfId="195" priority="204" stopIfTrue="1" operator="equal">
      <formula>"Très Insatisfaisant"</formula>
    </cfRule>
    <cfRule type="cellIs" dxfId="194" priority="205" stopIfTrue="1" operator="equal">
      <formula>"Insatisfaisant"</formula>
    </cfRule>
    <cfRule type="cellIs" dxfId="193" priority="206" stopIfTrue="1" operator="equal">
      <formula>"Satisfaisant"</formula>
    </cfRule>
  </conditionalFormatting>
  <conditionalFormatting sqref="M260">
    <cfRule type="cellIs" dxfId="192" priority="202" stopIfTrue="1" operator="equal">
      <formula>"NON"</formula>
    </cfRule>
    <cfRule type="cellIs" dxfId="191" priority="203" stopIfTrue="1" operator="equal">
      <formula>"OUI"</formula>
    </cfRule>
  </conditionalFormatting>
  <conditionalFormatting sqref="M158">
    <cfRule type="cellIs" dxfId="190" priority="170" stopIfTrue="1" operator="equal">
      <formula>"Très Insatisfaisant"</formula>
    </cfRule>
    <cfRule type="cellIs" dxfId="189" priority="171" stopIfTrue="1" operator="equal">
      <formula>"Insatisfaisant"</formula>
    </cfRule>
    <cfRule type="cellIs" dxfId="188" priority="172" stopIfTrue="1" operator="equal">
      <formula>"Satisfaisant"</formula>
    </cfRule>
  </conditionalFormatting>
  <conditionalFormatting sqref="M158">
    <cfRule type="cellIs" dxfId="187" priority="168" stopIfTrue="1" operator="equal">
      <formula>"NON"</formula>
    </cfRule>
    <cfRule type="cellIs" dxfId="186" priority="169" stopIfTrue="1" operator="equal">
      <formula>"OUI"</formula>
    </cfRule>
  </conditionalFormatting>
  <conditionalFormatting sqref="M169">
    <cfRule type="cellIs" dxfId="185" priority="150" stopIfTrue="1" operator="equal">
      <formula>"Très Insatisfaisant"</formula>
    </cfRule>
    <cfRule type="cellIs" dxfId="184" priority="151" stopIfTrue="1" operator="equal">
      <formula>"Insatisfaisant"</formula>
    </cfRule>
    <cfRule type="cellIs" dxfId="183" priority="152" stopIfTrue="1" operator="equal">
      <formula>"Satisfaisant"</formula>
    </cfRule>
  </conditionalFormatting>
  <conditionalFormatting sqref="M169">
    <cfRule type="cellIs" dxfId="182" priority="148" stopIfTrue="1" operator="equal">
      <formula>"NON"</formula>
    </cfRule>
    <cfRule type="cellIs" dxfId="181" priority="149" stopIfTrue="1" operator="equal">
      <formula>"OUI"</formula>
    </cfRule>
  </conditionalFormatting>
  <conditionalFormatting sqref="M168">
    <cfRule type="cellIs" dxfId="180" priority="145" stopIfTrue="1" operator="equal">
      <formula>"Très Insatisfaisant"</formula>
    </cfRule>
    <cfRule type="cellIs" dxfId="179" priority="146" stopIfTrue="1" operator="equal">
      <formula>"Insatisfaisant"</formula>
    </cfRule>
    <cfRule type="cellIs" dxfId="178" priority="147" stopIfTrue="1" operator="equal">
      <formula>"Satisfaisant"</formula>
    </cfRule>
  </conditionalFormatting>
  <conditionalFormatting sqref="M168">
    <cfRule type="cellIs" dxfId="177" priority="143" stopIfTrue="1" operator="equal">
      <formula>"NON"</formula>
    </cfRule>
    <cfRule type="cellIs" dxfId="176" priority="144" stopIfTrue="1" operator="equal">
      <formula>"OUI"</formula>
    </cfRule>
  </conditionalFormatting>
  <conditionalFormatting sqref="M349">
    <cfRule type="cellIs" dxfId="175" priority="110" stopIfTrue="1" operator="equal">
      <formula>"Très Insatisfaisant"</formula>
    </cfRule>
    <cfRule type="cellIs" dxfId="174" priority="111" stopIfTrue="1" operator="equal">
      <formula>"Insatisfaisant"</formula>
    </cfRule>
    <cfRule type="cellIs" dxfId="173" priority="112" stopIfTrue="1" operator="equal">
      <formula>"Satisfaisant"</formula>
    </cfRule>
  </conditionalFormatting>
  <conditionalFormatting sqref="M349">
    <cfRule type="cellIs" dxfId="172" priority="108" stopIfTrue="1" operator="equal">
      <formula>"NON"</formula>
    </cfRule>
    <cfRule type="cellIs" dxfId="171" priority="109" stopIfTrue="1" operator="equal">
      <formula>"OUI"</formula>
    </cfRule>
  </conditionalFormatting>
  <conditionalFormatting sqref="M449:M450">
    <cfRule type="cellIs" dxfId="170" priority="100" stopIfTrue="1" operator="equal">
      <formula>"Très Insatisfaisant"</formula>
    </cfRule>
    <cfRule type="cellIs" dxfId="169" priority="101" stopIfTrue="1" operator="equal">
      <formula>"Insatisfaisant"</formula>
    </cfRule>
    <cfRule type="cellIs" dxfId="168" priority="102" stopIfTrue="1" operator="equal">
      <formula>"Satisfaisant"</formula>
    </cfRule>
  </conditionalFormatting>
  <conditionalFormatting sqref="M449:M450">
    <cfRule type="cellIs" dxfId="167" priority="98" stopIfTrue="1" operator="equal">
      <formula>"NON"</formula>
    </cfRule>
    <cfRule type="cellIs" dxfId="166" priority="99" stopIfTrue="1" operator="equal">
      <formula>"OUI"</formula>
    </cfRule>
  </conditionalFormatting>
  <conditionalFormatting sqref="M224">
    <cfRule type="cellIs" dxfId="165" priority="85" stopIfTrue="1" operator="equal">
      <formula>"Très Insatisfaisant"</formula>
    </cfRule>
    <cfRule type="cellIs" dxfId="164" priority="86" stopIfTrue="1" operator="equal">
      <formula>"Insatisfaisant"</formula>
    </cfRule>
    <cfRule type="cellIs" dxfId="163" priority="87" stopIfTrue="1" operator="equal">
      <formula>"Satisfaisant"</formula>
    </cfRule>
  </conditionalFormatting>
  <conditionalFormatting sqref="M224">
    <cfRule type="cellIs" dxfId="162" priority="83" stopIfTrue="1" operator="equal">
      <formula>"NON"</formula>
    </cfRule>
    <cfRule type="cellIs" dxfId="161" priority="84" stopIfTrue="1" operator="equal">
      <formula>"OUI"</formula>
    </cfRule>
  </conditionalFormatting>
  <conditionalFormatting sqref="M225">
    <cfRule type="cellIs" dxfId="160" priority="80" stopIfTrue="1" operator="equal">
      <formula>"Très Insatisfaisant"</formula>
    </cfRule>
    <cfRule type="cellIs" dxfId="159" priority="81" stopIfTrue="1" operator="equal">
      <formula>"Insatisfaisant"</formula>
    </cfRule>
    <cfRule type="cellIs" dxfId="158" priority="82" stopIfTrue="1" operator="equal">
      <formula>"Satisfaisant"</formula>
    </cfRule>
  </conditionalFormatting>
  <conditionalFormatting sqref="M225">
    <cfRule type="cellIs" dxfId="157" priority="78" stopIfTrue="1" operator="equal">
      <formula>"NON"</formula>
    </cfRule>
    <cfRule type="cellIs" dxfId="156" priority="79" stopIfTrue="1" operator="equal">
      <formula>"OUI"</formula>
    </cfRule>
  </conditionalFormatting>
  <conditionalFormatting sqref="M226">
    <cfRule type="cellIs" dxfId="155" priority="75" stopIfTrue="1" operator="equal">
      <formula>"Très Insatisfaisant"</formula>
    </cfRule>
    <cfRule type="cellIs" dxfId="154" priority="76" stopIfTrue="1" operator="equal">
      <formula>"Insatisfaisant"</formula>
    </cfRule>
    <cfRule type="cellIs" dxfId="153" priority="77" stopIfTrue="1" operator="equal">
      <formula>"Satisfaisant"</formula>
    </cfRule>
  </conditionalFormatting>
  <conditionalFormatting sqref="M226">
    <cfRule type="cellIs" dxfId="152" priority="73" stopIfTrue="1" operator="equal">
      <formula>"NON"</formula>
    </cfRule>
    <cfRule type="cellIs" dxfId="151" priority="74" stopIfTrue="1" operator="equal">
      <formula>"OUI"</formula>
    </cfRule>
  </conditionalFormatting>
  <conditionalFormatting sqref="M227">
    <cfRule type="cellIs" dxfId="150" priority="70" stopIfTrue="1" operator="equal">
      <formula>"Très Insatisfaisant"</formula>
    </cfRule>
    <cfRule type="cellIs" dxfId="149" priority="71" stopIfTrue="1" operator="equal">
      <formula>"Insatisfaisant"</formula>
    </cfRule>
    <cfRule type="cellIs" dxfId="148" priority="72" stopIfTrue="1" operator="equal">
      <formula>"Satisfaisant"</formula>
    </cfRule>
  </conditionalFormatting>
  <conditionalFormatting sqref="M227">
    <cfRule type="cellIs" dxfId="147" priority="68" stopIfTrue="1" operator="equal">
      <formula>"NON"</formula>
    </cfRule>
    <cfRule type="cellIs" dxfId="146" priority="69" stopIfTrue="1" operator="equal">
      <formula>"OUI"</formula>
    </cfRule>
  </conditionalFormatting>
  <conditionalFormatting sqref="M447:M448">
    <cfRule type="cellIs" dxfId="145" priority="55" stopIfTrue="1" operator="equal">
      <formula>"Très Insatisfaisant"</formula>
    </cfRule>
    <cfRule type="cellIs" dxfId="144" priority="56" stopIfTrue="1" operator="equal">
      <formula>"Insatisfaisant"</formula>
    </cfRule>
    <cfRule type="cellIs" dxfId="143" priority="57" stopIfTrue="1" operator="equal">
      <formula>"Satisfaisant"</formula>
    </cfRule>
  </conditionalFormatting>
  <conditionalFormatting sqref="M447:M448">
    <cfRule type="cellIs" dxfId="142" priority="53" stopIfTrue="1" operator="equal">
      <formula>"NON"</formula>
    </cfRule>
    <cfRule type="cellIs" dxfId="141" priority="54" stopIfTrue="1" operator="equal">
      <formula>"OUI"</formula>
    </cfRule>
  </conditionalFormatting>
  <conditionalFormatting sqref="M447:M448">
    <cfRule type="cellIs" dxfId="140" priority="49" stopIfTrue="1" operator="equal">
      <formula>"Très Insatisfaisant"</formula>
    </cfRule>
    <cfRule type="cellIs" dxfId="139" priority="50" stopIfTrue="1" operator="equal">
      <formula>"Insatisfaisant"</formula>
    </cfRule>
    <cfRule type="cellIs" dxfId="138" priority="51" stopIfTrue="1" operator="equal">
      <formula>"Satisfaisant"</formula>
    </cfRule>
    <cfRule type="cellIs" dxfId="137" priority="52" stopIfTrue="1" operator="equal">
      <formula>"Très Satisfaisant"</formula>
    </cfRule>
  </conditionalFormatting>
  <conditionalFormatting sqref="M451">
    <cfRule type="cellIs" dxfId="136" priority="44" stopIfTrue="1" operator="equal">
      <formula>"NON"</formula>
    </cfRule>
    <cfRule type="cellIs" dxfId="135" priority="45" stopIfTrue="1" operator="equal">
      <formula>"OUI"</formula>
    </cfRule>
  </conditionalFormatting>
  <conditionalFormatting sqref="M451">
    <cfRule type="cellIs" dxfId="134" priority="46" stopIfTrue="1" operator="equal">
      <formula>"Très Insatisfaisant"</formula>
    </cfRule>
    <cfRule type="cellIs" dxfId="133" priority="47" stopIfTrue="1" operator="equal">
      <formula>"Insatisfaisant"</formula>
    </cfRule>
    <cfRule type="cellIs" dxfId="132" priority="48" stopIfTrue="1" operator="equal">
      <formula>"Satisfaisant"</formula>
    </cfRule>
  </conditionalFormatting>
  <conditionalFormatting sqref="M234:M239">
    <cfRule type="cellIs" dxfId="131" priority="41" stopIfTrue="1" operator="equal">
      <formula>"Très Insatisfaisant"</formula>
    </cfRule>
    <cfRule type="cellIs" dxfId="130" priority="42" stopIfTrue="1" operator="equal">
      <formula>"Insatisfaisant"</formula>
    </cfRule>
    <cfRule type="cellIs" dxfId="129" priority="43" stopIfTrue="1" operator="equal">
      <formula>"Satisfaisant"</formula>
    </cfRule>
  </conditionalFormatting>
  <conditionalFormatting sqref="M234:M239">
    <cfRule type="cellIs" dxfId="128" priority="39" stopIfTrue="1" operator="equal">
      <formula>"NON"</formula>
    </cfRule>
    <cfRule type="cellIs" dxfId="127" priority="40" stopIfTrue="1" operator="equal">
      <formula>"OUI"</formula>
    </cfRule>
  </conditionalFormatting>
  <conditionalFormatting sqref="M252:M258">
    <cfRule type="cellIs" dxfId="126" priority="16" stopIfTrue="1" operator="equal">
      <formula>"Très Insatisfaisant"</formula>
    </cfRule>
    <cfRule type="cellIs" dxfId="125" priority="17" stopIfTrue="1" operator="equal">
      <formula>"Insatisfaisant"</formula>
    </cfRule>
    <cfRule type="cellIs" dxfId="124" priority="18" stopIfTrue="1" operator="equal">
      <formula>"Satisfaisant"</formula>
    </cfRule>
    <cfRule type="cellIs" dxfId="123" priority="19" stopIfTrue="1" operator="equal">
      <formula>"Très Satisfaisant"</formula>
    </cfRule>
  </conditionalFormatting>
  <conditionalFormatting sqref="M259">
    <cfRule type="cellIs" dxfId="122" priority="22" stopIfTrue="1" operator="equal">
      <formula>"Très Insatisfaisant"</formula>
    </cfRule>
    <cfRule type="cellIs" dxfId="121" priority="23" stopIfTrue="1" operator="equal">
      <formula>"Insatisfaisant"</formula>
    </cfRule>
    <cfRule type="cellIs" dxfId="120" priority="24" stopIfTrue="1" operator="equal">
      <formula>"Satisfaisant"</formula>
    </cfRule>
  </conditionalFormatting>
  <conditionalFormatting sqref="M259">
    <cfRule type="cellIs" dxfId="119" priority="20" stopIfTrue="1" operator="equal">
      <formula>"NON"</formula>
    </cfRule>
    <cfRule type="cellIs" dxfId="118" priority="21" stopIfTrue="1" operator="equal">
      <formula>"OUI"</formula>
    </cfRule>
  </conditionalFormatting>
  <conditionalFormatting sqref="M361">
    <cfRule type="cellIs" dxfId="117" priority="13" stopIfTrue="1" operator="equal">
      <formula>"Très Insatisfaisant"</formula>
    </cfRule>
    <cfRule type="cellIs" dxfId="116" priority="14" stopIfTrue="1" operator="equal">
      <formula>"Insatisfaisant"</formula>
    </cfRule>
    <cfRule type="cellIs" dxfId="115" priority="15" stopIfTrue="1" operator="equal">
      <formula>"Satisfaisant"</formula>
    </cfRule>
  </conditionalFormatting>
  <conditionalFormatting sqref="M361">
    <cfRule type="cellIs" dxfId="114" priority="11" stopIfTrue="1" operator="equal">
      <formula>"NON"</formula>
    </cfRule>
    <cfRule type="cellIs" dxfId="113" priority="12" stopIfTrue="1" operator="equal">
      <formula>"OUI"</formula>
    </cfRule>
  </conditionalFormatting>
  <conditionalFormatting sqref="M362">
    <cfRule type="cellIs" dxfId="112" priority="8" stopIfTrue="1" operator="equal">
      <formula>"Très Insatisfaisant"</formula>
    </cfRule>
    <cfRule type="cellIs" dxfId="111" priority="9" stopIfTrue="1" operator="equal">
      <formula>"Insatisfaisant"</formula>
    </cfRule>
    <cfRule type="cellIs" dxfId="110" priority="10" stopIfTrue="1" operator="equal">
      <formula>"Satisfaisant"</formula>
    </cfRule>
  </conditionalFormatting>
  <conditionalFormatting sqref="M362">
    <cfRule type="cellIs" dxfId="109" priority="6" stopIfTrue="1" operator="equal">
      <formula>"NON"</formula>
    </cfRule>
    <cfRule type="cellIs" dxfId="108" priority="7" stopIfTrue="1" operator="equal">
      <formula>"OUI"</formula>
    </cfRule>
  </conditionalFormatting>
  <conditionalFormatting sqref="M377">
    <cfRule type="cellIs" dxfId="107" priority="3" stopIfTrue="1" operator="equal">
      <formula>"Très Insatisfaisant"</formula>
    </cfRule>
    <cfRule type="cellIs" dxfId="106" priority="4" stopIfTrue="1" operator="equal">
      <formula>"Insatisfaisant"</formula>
    </cfRule>
    <cfRule type="cellIs" dxfId="105" priority="5" stopIfTrue="1" operator="equal">
      <formula>"Satisfaisant"</formula>
    </cfRule>
  </conditionalFormatting>
  <conditionalFormatting sqref="M377">
    <cfRule type="cellIs" dxfId="104" priority="1" stopIfTrue="1" operator="equal">
      <formula>"NON"</formula>
    </cfRule>
    <cfRule type="cellIs" dxfId="103" priority="2" stopIfTrue="1" operator="equal">
      <formula>"OUI"</formula>
    </cfRule>
  </conditionalFormatting>
  <dataValidations count="4">
    <dataValidation type="list" allowBlank="1" showErrorMessage="1" sqref="M404:M410 M360:M364 M251 M449:M452 M229:M239 M436:M446 M158 M3:M7 M116:M119 M214:M215 M454:M463 M243:M249 M137:M146 M93:M98 M51:M55 M348:M351 M57:M60 M259:M260 M224:M227 M269:M272 M426:M431 M418:M420 M412:M416 M297:M309 M399:M402 M217 M356:M357 M353 M78:M81 M219:M221 M316 M311:M313 M423:M424 M62:M67 M190:M204 M388:M390 M27:M44 M111:M112 M105:M108 M90 M263:M267 M341 M83:M84 M395:M396 M75 M70:M71 M183:M187 M331:M339 M12:M21 M47:M49 M101:M102 M24:M25 M178:M180 M370:M372 M87 M122:M126 M433:M434 M9:M10 M318:M329 M275:M291 M129:M135 M161:M169 M209:M211 M148:M153 M377">
      <formula1>$M$467:$M$469</formula1>
    </dataValidation>
    <dataValidation type="list" allowBlank="1" showErrorMessage="1" sqref="M374 M382 M358 M213 M182 M155 M250 M241 M262 M56 M61 M46 M69 M72 M23 M147 M115 M104">
      <formula1>$M$367:$M$369</formula1>
      <formula2>0</formula2>
    </dataValidation>
    <dataValidation type="list" allowBlank="1" showErrorMessage="1" sqref="M391:M394 M252:M258 M228 M136 M447:M448 M216 M314:M315 M218 M171:M177 M368:M369 M366 M359 M205:M208 M342:M347 M242 M354:M355 M273:M274 M11 M188:M189 M383:M387 M159:M160 M113:M114 M109:M110 M127:M128 M88:M89 M99:M100 M85:M86 M76:M77 M73:M74 M26 M156:M157 M293:M296 M222:M223 M375:M376 M378:M381">
      <formula1>$M$470:$M$474</formula1>
    </dataValidation>
    <dataValidation type="list" allowBlank="1" showErrorMessage="1" sqref="M365 M367 M268 M92 M121">
      <formula1>$M$355:$M$360</formula1>
      <formula2>0</formula2>
    </dataValidation>
  </dataValidations>
  <printOptions horizontalCentered="1"/>
  <pageMargins left="0.78740157480314965" right="0.59055118110236227" top="0.78740157480314965" bottom="0.78740157480314965" header="0.51181102362204722" footer="0.51181102362204722"/>
  <pageSetup paperSize="9" scale="44" firstPageNumber="0" fitToHeight="30" orientation="landscape" r:id="rId1"/>
  <headerFooter alignWithMargins="0">
    <oddHeader>&amp;C&amp;"Calibri,Normal"&amp;F</oddHeader>
    <oddFooter>&amp;L&amp;"Calibri,Normal"NOM DEMARCHE QUALITE&amp;R&amp;"Calibri,Normal"&amp;P</oddFooter>
  </headerFooter>
  <rowBreaks count="17" manualBreakCount="17">
    <brk id="21" min="9" max="16" man="1"/>
    <brk id="44" min="9" max="16" man="1"/>
    <brk id="67" min="9" max="16" man="1"/>
    <brk id="90" min="9" max="16" man="1"/>
    <brk id="119" min="9" max="16" man="1"/>
    <brk id="153" min="9" max="16" man="1"/>
    <brk id="180" min="9" max="16" man="1"/>
    <brk id="211" min="9" max="16" man="1"/>
    <brk id="239" min="9" max="16" man="1"/>
    <brk id="260" min="9" max="16" man="1"/>
    <brk id="291" min="9" max="16" man="1"/>
    <brk id="316" min="9" max="16" man="1"/>
    <brk id="351" min="9" max="16" man="1"/>
    <brk id="372" min="9" max="16" man="1"/>
    <brk id="396" min="9" max="16" man="1"/>
    <brk id="420" min="9" max="16" man="1"/>
    <brk id="452" min="9"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view="pageBreakPreview" workbookViewId="0">
      <selection activeCellId="1" sqref="A253:IV253 A1"/>
    </sheetView>
  </sheetViews>
  <sheetFormatPr baseColWidth="10" defaultColWidth="11.42578125" defaultRowHeight="12.75" x14ac:dyDescent="0.2"/>
  <sheetData>
    <row r="1" spans="1:2" x14ac:dyDescent="0.2">
      <c r="A1" s="158" t="s">
        <v>115</v>
      </c>
      <c r="B1" s="158">
        <v>0.1</v>
      </c>
    </row>
    <row r="2" spans="1:2" x14ac:dyDescent="0.2">
      <c r="A2" s="158" t="s">
        <v>74</v>
      </c>
      <c r="B2" s="158">
        <v>0.1</v>
      </c>
    </row>
    <row r="3" spans="1:2" x14ac:dyDescent="0.2">
      <c r="A3" s="158" t="s">
        <v>157</v>
      </c>
      <c r="B3" s="158">
        <v>0.2</v>
      </c>
    </row>
    <row r="4" spans="1:2" x14ac:dyDescent="0.2">
      <c r="A4" s="158" t="s">
        <v>154</v>
      </c>
      <c r="B4" s="158">
        <v>0.25</v>
      </c>
    </row>
    <row r="5" spans="1:2" x14ac:dyDescent="0.2">
      <c r="A5" s="158" t="s">
        <v>121</v>
      </c>
      <c r="B5" s="158">
        <v>0.35</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H407"/>
  <sheetViews>
    <sheetView view="pageBreakPreview" topLeftCell="A352" zoomScale="60" zoomScaleNormal="70" workbookViewId="0">
      <selection activeCell="B371" sqref="A371:XFD371"/>
    </sheetView>
  </sheetViews>
  <sheetFormatPr baseColWidth="10" defaultColWidth="11.42578125" defaultRowHeight="12.75" x14ac:dyDescent="0.2"/>
  <cols>
    <col min="1" max="1" width="5.5703125" customWidth="1"/>
    <col min="2" max="2" width="81.5703125" customWidth="1"/>
    <col min="3" max="3" width="4.7109375" customWidth="1"/>
    <col min="4" max="4" width="20.85546875" customWidth="1"/>
    <col min="5" max="5" width="57" style="158" customWidth="1"/>
    <col min="6" max="6" width="8.85546875" style="601" customWidth="1"/>
    <col min="7" max="7" width="60.7109375" customWidth="1"/>
  </cols>
  <sheetData>
    <row r="1" spans="1:8" s="496" customFormat="1" ht="28.5" x14ac:dyDescent="0.25">
      <c r="A1" s="749" t="s">
        <v>767</v>
      </c>
      <c r="B1" s="750"/>
      <c r="C1" s="750"/>
      <c r="D1" s="750"/>
      <c r="E1" s="750"/>
      <c r="F1" s="750"/>
      <c r="G1" s="750"/>
      <c r="H1" s="751"/>
    </row>
    <row r="2" spans="1:8" s="496" customFormat="1" ht="15.75" x14ac:dyDescent="0.25">
      <c r="A2" s="497"/>
      <c r="B2" s="498"/>
      <c r="C2" s="499"/>
      <c r="D2" s="497"/>
      <c r="E2" s="500"/>
      <c r="F2" s="689"/>
      <c r="G2" s="501"/>
      <c r="H2" s="501"/>
    </row>
    <row r="3" spans="1:8" s="503" customFormat="1" ht="29.25" customHeight="1" x14ac:dyDescent="0.3">
      <c r="A3" s="502"/>
      <c r="B3" s="550" t="str">
        <f>'RESULTAT GLOBAL'!C48</f>
        <v>INFORMATION ET COMMUNICATION</v>
      </c>
      <c r="C3" s="551" t="s">
        <v>44</v>
      </c>
      <c r="D3" s="551" t="s">
        <v>45</v>
      </c>
      <c r="E3" s="718" t="s">
        <v>46</v>
      </c>
      <c r="F3" s="552" t="s">
        <v>768</v>
      </c>
      <c r="G3" s="553" t="s">
        <v>769</v>
      </c>
      <c r="H3" s="553" t="s">
        <v>770</v>
      </c>
    </row>
    <row r="4" spans="1:8" ht="31.5" x14ac:dyDescent="0.2">
      <c r="A4" s="311">
        <f>'SAISIE LIEUX DE VISITE'!J3</f>
        <v>1</v>
      </c>
      <c r="B4" s="506" t="str">
        <f>'SAISIE LIEUX DE VISITE'!K3</f>
        <v>Au moins 2 actions de communication ou de promotion sont engagées par l'établissement et accessibles à la clientèle.</v>
      </c>
      <c r="C4" s="311">
        <f>'SAISIE LIEUX DE VISITE'!L3</f>
        <v>1</v>
      </c>
      <c r="D4" s="507" t="str">
        <f>'SAISIE LIEUX DE VISITE'!M3</f>
        <v>OUI</v>
      </c>
      <c r="E4" s="508">
        <f>'SAISIE LIEUX DE VISITE'!N3</f>
        <v>0</v>
      </c>
      <c r="F4" s="509" t="str">
        <f>'SAISIE LIEUX DE VISITE'!B3</f>
        <v>R</v>
      </c>
      <c r="G4" s="510"/>
      <c r="H4" s="510"/>
    </row>
    <row r="5" spans="1:8" ht="31.5" x14ac:dyDescent="0.2">
      <c r="A5" s="311">
        <f>'SAISIE LIEUX DE VISITE'!J4</f>
        <v>2</v>
      </c>
      <c r="B5" s="506" t="str">
        <f>'SAISIE LIEUX DE VISITE'!K4</f>
        <v>Les actions de communication ou de promotion de l'établissement sont effectuées à au moins 2 niveaux (local, régional, national, international).</v>
      </c>
      <c r="C5" s="311">
        <f>'SAISIE LIEUX DE VISITE'!L4</f>
        <v>1</v>
      </c>
      <c r="D5" s="507" t="str">
        <f>'SAISIE LIEUX DE VISITE'!M4</f>
        <v>OUI</v>
      </c>
      <c r="E5" s="508">
        <f>'SAISIE LIEUX DE VISITE'!N4</f>
        <v>0</v>
      </c>
      <c r="F5" s="509" t="str">
        <f>'SAISIE LIEUX DE VISITE'!B4</f>
        <v>R</v>
      </c>
      <c r="G5" s="510"/>
      <c r="H5" s="510"/>
    </row>
    <row r="6" spans="1:8" s="662" customFormat="1" ht="15.75" x14ac:dyDescent="0.2">
      <c r="A6" s="311">
        <f>'SAISIE LIEUX DE VISITE'!J5</f>
        <v>3</v>
      </c>
      <c r="B6" s="506" t="str">
        <f>'SAISIE LIEUX DE VISITE'!K5</f>
        <v>L'établissement est présent sur les réseaux sociaux.</v>
      </c>
      <c r="C6" s="311">
        <f>'SAISIE LIEUX DE VISITE'!L5</f>
        <v>1</v>
      </c>
      <c r="D6" s="507" t="str">
        <f>'SAISIE LIEUX DE VISITE'!M5</f>
        <v>OUI</v>
      </c>
      <c r="E6" s="508">
        <f>'SAISIE LIEUX DE VISITE'!N5</f>
        <v>0</v>
      </c>
      <c r="F6" s="509" t="str">
        <f>'SAISIE LIEUX DE VISITE'!B5</f>
        <v>R</v>
      </c>
      <c r="G6" s="715"/>
      <c r="H6" s="715"/>
    </row>
    <row r="7" spans="1:8" ht="15.75" x14ac:dyDescent="0.2">
      <c r="A7" s="311">
        <f>'SAISIE LIEUX DE VISITE'!J6</f>
        <v>4</v>
      </c>
      <c r="B7" s="506" t="str">
        <f>'SAISIE LIEUX DE VISITE'!K6</f>
        <v>Le site réalise une communication en adéquation avec l'offre Préhistoire proposée</v>
      </c>
      <c r="C7" s="311">
        <f>'SAISIE LIEUX DE VISITE'!L6</f>
        <v>1</v>
      </c>
      <c r="D7" s="507" t="str">
        <f>'SAISIE LIEUX DE VISITE'!M6</f>
        <v>Non Mesuré</v>
      </c>
      <c r="E7" s="508" t="str">
        <f>'SAISIE LIEUX DE VISITE'!N6</f>
        <v>Ce site n'est pas un lieu de préhistoire</v>
      </c>
      <c r="F7" s="509" t="str">
        <f>'SAISIE LIEUX DE VISITE'!B6</f>
        <v>R</v>
      </c>
      <c r="G7" s="510"/>
      <c r="H7" s="510"/>
    </row>
    <row r="8" spans="1:8" ht="31.5" x14ac:dyDescent="0.2">
      <c r="A8" s="311">
        <f>'SAISIE LIEUX DE VISITE'!J7</f>
        <v>5</v>
      </c>
      <c r="B8" s="506" t="str">
        <f>'SAISIE LIEUX DE VISITE'!K7</f>
        <v>Les thèmes du site de loisir sont déclinés dans les supports de communication (brochure, site internet, etc.)</v>
      </c>
      <c r="C8" s="311">
        <f>'SAISIE LIEUX DE VISITE'!L7</f>
        <v>1</v>
      </c>
      <c r="D8" s="507" t="str">
        <f>'SAISIE LIEUX DE VISITE'!M7</f>
        <v>OUI</v>
      </c>
      <c r="E8" s="508" t="str">
        <f>'SAISIE LIEUX DE VISITE'!N7</f>
        <v/>
      </c>
      <c r="F8" s="509" t="str">
        <f>'SAISIE LIEUX DE VISITE'!B7</f>
        <v>R</v>
      </c>
      <c r="G8" s="510"/>
      <c r="H8" s="510"/>
    </row>
    <row r="9" spans="1:8" ht="31.5" x14ac:dyDescent="0.2">
      <c r="A9" s="311">
        <f>'SAISIE LIEUX DE VISITE'!J9</f>
        <v>6</v>
      </c>
      <c r="B9" s="506" t="str">
        <f>'SAISIE LIEUX DE VISITE'!K9</f>
        <v xml:space="preserve">Il existe une cohérence graphique entre les différents supports de communication de la structure. </v>
      </c>
      <c r="C9" s="311">
        <f>'SAISIE LIEUX DE VISITE'!L9</f>
        <v>1</v>
      </c>
      <c r="D9" s="507" t="str">
        <f>'SAISIE LIEUX DE VISITE'!M9</f>
        <v>OUI</v>
      </c>
      <c r="E9" s="508">
        <f>'SAISIE LIEUX DE VISITE'!N9</f>
        <v>0</v>
      </c>
      <c r="F9" s="509" t="str">
        <f>'SAISIE LIEUX DE VISITE'!B9</f>
        <v>R</v>
      </c>
      <c r="G9" s="510"/>
      <c r="H9" s="510"/>
    </row>
    <row r="10" spans="1:8" ht="15.75" x14ac:dyDescent="0.2">
      <c r="A10" s="311">
        <f>'SAISIE LIEUX DE VISITE'!J10</f>
        <v>7</v>
      </c>
      <c r="B10" s="506" t="str">
        <f>'SAISIE LIEUX DE VISITE'!K10</f>
        <v>Le lieu de visite possède son propre outil de communication.</v>
      </c>
      <c r="C10" s="311">
        <f>'SAISIE LIEUX DE VISITE'!L10</f>
        <v>3</v>
      </c>
      <c r="D10" s="507" t="str">
        <f>'SAISIE LIEUX DE VISITE'!M10</f>
        <v>OUI</v>
      </c>
      <c r="E10" s="508">
        <f>'SAISIE LIEUX DE VISITE'!N10</f>
        <v>0</v>
      </c>
      <c r="F10" s="509" t="str">
        <f>'SAISIE LIEUX DE VISITE'!B10</f>
        <v>R</v>
      </c>
      <c r="G10" s="510"/>
      <c r="H10" s="510"/>
    </row>
    <row r="11" spans="1:8" ht="15.75" x14ac:dyDescent="0.2">
      <c r="A11" s="311">
        <f>'SAISIE LIEUX DE VISITE'!J11</f>
        <v>8</v>
      </c>
      <c r="B11" s="506" t="str">
        <f>'SAISIE LIEUX DE VISITE'!K11</f>
        <v>La présentation de l'outil de communication est soignée et attractive.</v>
      </c>
      <c r="C11" s="311">
        <f>'SAISIE LIEUX DE VISITE'!L11</f>
        <v>3</v>
      </c>
      <c r="D11" s="507" t="str">
        <f>'SAISIE LIEUX DE VISITE'!M11</f>
        <v>Très Satisfaisant</v>
      </c>
      <c r="E11" s="508">
        <f>'SAISIE LIEUX DE VISITE'!N11</f>
        <v>0</v>
      </c>
      <c r="F11" s="509" t="str">
        <f>'SAISIE LIEUX DE VISITE'!B11</f>
        <v>R</v>
      </c>
      <c r="G11" s="510"/>
      <c r="H11" s="510"/>
    </row>
    <row r="12" spans="1:8" ht="15.75" x14ac:dyDescent="0.2">
      <c r="A12" s="311">
        <f>'SAISIE LIEUX DE VISITE'!J12</f>
        <v>9</v>
      </c>
      <c r="B12" s="506" t="str">
        <f>'SAISIE LIEUX DE VISITE'!K12</f>
        <v xml:space="preserve">L'outil de communication est représentatif de l'offre. </v>
      </c>
      <c r="C12" s="311">
        <f>'SAISIE LIEUX DE VISITE'!L12</f>
        <v>1</v>
      </c>
      <c r="D12" s="507" t="str">
        <f>'SAISIE LIEUX DE VISITE'!M12</f>
        <v>OUI</v>
      </c>
      <c r="E12" s="508">
        <f>'SAISIE LIEUX DE VISITE'!N12</f>
        <v>0</v>
      </c>
      <c r="F12" s="509" t="str">
        <f>'SAISIE LIEUX DE VISITE'!B12</f>
        <v>R</v>
      </c>
      <c r="G12" s="510"/>
      <c r="H12" s="510"/>
    </row>
    <row r="13" spans="1:8" ht="31.5" x14ac:dyDescent="0.2">
      <c r="A13" s="311">
        <f>'SAISIE LIEUX DE VISITE'!J13</f>
        <v>10</v>
      </c>
      <c r="B13" s="506" t="str">
        <f>'SAISIE LIEUX DE VISITE'!K13</f>
        <v>L'outil de communication contient les coordonnées du site : nom, adresse, site internet et courriel, numéro de téléphone.</v>
      </c>
      <c r="C13" s="311">
        <f>'SAISIE LIEUX DE VISITE'!L13</f>
        <v>1</v>
      </c>
      <c r="D13" s="507" t="str">
        <f>'SAISIE LIEUX DE VISITE'!M13</f>
        <v>OUI</v>
      </c>
      <c r="E13" s="508">
        <f>'SAISIE LIEUX DE VISITE'!N13</f>
        <v>0</v>
      </c>
      <c r="F13" s="509" t="str">
        <f>'SAISIE LIEUX DE VISITE'!B13</f>
        <v>R</v>
      </c>
      <c r="G13" s="510"/>
      <c r="H13" s="510"/>
    </row>
    <row r="14" spans="1:8" ht="47.25" x14ac:dyDescent="0.2">
      <c r="A14" s="311">
        <f>'SAISIE LIEUX DE VISITE'!J14</f>
        <v>11</v>
      </c>
      <c r="B14" s="506" t="str">
        <f>'SAISIE LIEUX DE VISITE'!K14</f>
        <v>L'outil de communication contient des informations sur l'offre de visite du site : le type de visite, la présentation du contenu.  Si visites guidées permanentes, présentation de la durée et des horaires de visite.</v>
      </c>
      <c r="C14" s="311">
        <f>'SAISIE LIEUX DE VISITE'!L14</f>
        <v>1</v>
      </c>
      <c r="D14" s="507" t="str">
        <f>'SAISIE LIEUX DE VISITE'!M14</f>
        <v>OUI</v>
      </c>
      <c r="E14" s="508">
        <f>'SAISIE LIEUX DE VISITE'!N14</f>
        <v>0</v>
      </c>
      <c r="F14" s="509" t="str">
        <f>'SAISIE LIEUX DE VISITE'!B14</f>
        <v>R</v>
      </c>
      <c r="G14" s="510"/>
      <c r="H14" s="510"/>
    </row>
    <row r="15" spans="1:8" ht="47.25" x14ac:dyDescent="0.2">
      <c r="A15" s="311">
        <f>'SAISIE LIEUX DE VISITE'!J15</f>
        <v>12</v>
      </c>
      <c r="B15" s="506" t="str">
        <f>'SAISIE LIEUX DE VISITE'!K15</f>
        <v xml:space="preserve">L'outil de communication contient les informations pratiques suivantes : périodes d'ouverture, tarif des visites, moyens de paiement acceptés, accueil des personnes en situation de handicap, services annexes. </v>
      </c>
      <c r="C15" s="311">
        <f>'SAISIE LIEUX DE VISITE'!L15</f>
        <v>1</v>
      </c>
      <c r="D15" s="507" t="str">
        <f>'SAISIE LIEUX DE VISITE'!M15</f>
        <v>OUI</v>
      </c>
      <c r="E15" s="508">
        <f>'SAISIE LIEUX DE VISITE'!N15</f>
        <v>0</v>
      </c>
      <c r="F15" s="509" t="str">
        <f>'SAISIE LIEUX DE VISITE'!B15</f>
        <v>R</v>
      </c>
      <c r="G15" s="510"/>
      <c r="H15" s="510"/>
    </row>
    <row r="16" spans="1:8" ht="15.75" x14ac:dyDescent="0.2">
      <c r="A16" s="311">
        <f>'SAISIE LIEUX DE VISITE'!J16</f>
        <v>13</v>
      </c>
      <c r="B16" s="506" t="str">
        <f>'SAISIE LIEUX DE VISITE'!K16</f>
        <v>L'outil de communication contient des informations sur l'accès au lieu de visite</v>
      </c>
      <c r="C16" s="311">
        <f>'SAISIE LIEUX DE VISITE'!L16</f>
        <v>1</v>
      </c>
      <c r="D16" s="507" t="str">
        <f>'SAISIE LIEUX DE VISITE'!M16</f>
        <v>OUI</v>
      </c>
      <c r="E16" s="508">
        <f>'SAISIE LIEUX DE VISITE'!N16</f>
        <v>0</v>
      </c>
      <c r="F16" s="509" t="str">
        <f>'SAISIE LIEUX DE VISITE'!B16</f>
        <v>R</v>
      </c>
      <c r="G16" s="510"/>
      <c r="H16" s="510"/>
    </row>
    <row r="17" spans="1:8" ht="15.75" x14ac:dyDescent="0.2">
      <c r="A17" s="311">
        <f>'SAISIE LIEUX DE VISITE'!J17</f>
        <v>14</v>
      </c>
      <c r="B17" s="506" t="str">
        <f>'SAISIE LIEUX DE VISITE'!K17</f>
        <v>L'outil de communication (écrit, dématérialisé) est actualisé.</v>
      </c>
      <c r="C17" s="311">
        <f>'SAISIE LIEUX DE VISITE'!L17</f>
        <v>3</v>
      </c>
      <c r="D17" s="507" t="str">
        <f>'SAISIE LIEUX DE VISITE'!M17</f>
        <v>OUI</v>
      </c>
      <c r="E17" s="508">
        <f>'SAISIE LIEUX DE VISITE'!N17</f>
        <v>0</v>
      </c>
      <c r="F17" s="509" t="str">
        <f>'SAISIE LIEUX DE VISITE'!B17</f>
        <v>R</v>
      </c>
      <c r="G17" s="510"/>
      <c r="H17" s="510"/>
    </row>
    <row r="18" spans="1:8" ht="15.75" x14ac:dyDescent="0.2">
      <c r="A18" s="311">
        <f>'SAISIE LIEUX DE VISITE'!J18</f>
        <v>15</v>
      </c>
      <c r="B18" s="506" t="str">
        <f>'SAISIE LIEUX DE VISITE'!K18</f>
        <v>L'outil de communication est traduit dans au moins une langue étrangère.</v>
      </c>
      <c r="C18" s="311">
        <f>'SAISIE LIEUX DE VISITE'!L18</f>
        <v>3</v>
      </c>
      <c r="D18" s="507" t="str">
        <f>'SAISIE LIEUX DE VISITE'!M18</f>
        <v>OUI</v>
      </c>
      <c r="E18" s="508">
        <f>'SAISIE LIEUX DE VISITE'!N18</f>
        <v>0</v>
      </c>
      <c r="F18" s="509" t="str">
        <f>'SAISIE LIEUX DE VISITE'!B18</f>
        <v>R</v>
      </c>
      <c r="G18" s="510"/>
      <c r="H18" s="510"/>
    </row>
    <row r="19" spans="1:8" ht="15.75" x14ac:dyDescent="0.2">
      <c r="A19" s="311">
        <f>'SAISIE LIEUX DE VISITE'!J19</f>
        <v>16</v>
      </c>
      <c r="B19" s="506" t="str">
        <f>'SAISIE LIEUX DE VISITE'!K19</f>
        <v>L'outil de communication est traduit dans une deuxième langue étrangère.</v>
      </c>
      <c r="C19" s="311">
        <f>'SAISIE LIEUX DE VISITE'!L19</f>
        <v>3</v>
      </c>
      <c r="D19" s="507" t="str">
        <f>'SAISIE LIEUX DE VISITE'!M19</f>
        <v>OUI</v>
      </c>
      <c r="E19" s="508">
        <f>'SAISIE LIEUX DE VISITE'!N19</f>
        <v>0</v>
      </c>
      <c r="F19" s="509" t="str">
        <f>'SAISIE LIEUX DE VISITE'!B19</f>
        <v>R</v>
      </c>
      <c r="G19" s="510"/>
      <c r="H19" s="510"/>
    </row>
    <row r="20" spans="1:8" ht="15.75" x14ac:dyDescent="0.2">
      <c r="A20" s="311">
        <f>'SAISIE LIEUX DE VISITE'!J20</f>
        <v>17</v>
      </c>
      <c r="B20" s="506" t="str">
        <f>'SAISIE LIEUX DE VISITE'!K20</f>
        <v>Le logo Qualité Tourisme™  est présent sur un outil de communication.</v>
      </c>
      <c r="C20" s="311">
        <f>'SAISIE LIEUX DE VISITE'!L20</f>
        <v>3</v>
      </c>
      <c r="D20" s="507" t="str">
        <f>'SAISIE LIEUX DE VISITE'!M20</f>
        <v>OUI</v>
      </c>
      <c r="E20" s="508">
        <f>'SAISIE LIEUX DE VISITE'!N20</f>
        <v>0</v>
      </c>
      <c r="F20" s="509" t="str">
        <f>'SAISIE LIEUX DE VISITE'!B20</f>
        <v>R</v>
      </c>
      <c r="G20" s="510"/>
      <c r="H20" s="510"/>
    </row>
    <row r="21" spans="1:8" ht="47.25" x14ac:dyDescent="0.2">
      <c r="A21" s="311">
        <f>'SAISIE LIEUX DE VISITE'!J21</f>
        <v>18</v>
      </c>
      <c r="B21" s="506" t="str">
        <f>'SAISIE LIEUX DE VISITE'!K21</f>
        <v>Les restrictions de visites dues à la conservation/préservation du site et les conseils aux visiteurs ainsi que la température du site souterrain sont portés à la connaissance du public.</v>
      </c>
      <c r="C21" s="311">
        <f>'SAISIE LIEUX DE VISITE'!L21</f>
        <v>3</v>
      </c>
      <c r="D21" s="507" t="str">
        <f>'SAISIE LIEUX DE VISITE'!M21</f>
        <v>Non Mesuré</v>
      </c>
      <c r="E21" s="508" t="str">
        <f>'SAISIE LIEUX DE VISITE'!N21</f>
        <v>Ce site n'est pas un lieu de préhistoire</v>
      </c>
      <c r="F21" s="509" t="str">
        <f>'SAISIE LIEUX DE VISITE'!B21</f>
        <v>R</v>
      </c>
      <c r="G21" s="510"/>
      <c r="H21" s="510"/>
    </row>
    <row r="22" spans="1:8" ht="15.75" x14ac:dyDescent="0.2">
      <c r="A22" s="311">
        <f>'SAISIE LIEUX DE VISITE'!J24</f>
        <v>19</v>
      </c>
      <c r="B22" s="506" t="str">
        <f>'SAISIE LIEUX DE VISITE'!K24</f>
        <v>L'établissement possède un site internet dédié (site individuel ou site partagé)</v>
      </c>
      <c r="C22" s="311">
        <f>'SAISIE LIEUX DE VISITE'!L24</f>
        <v>9</v>
      </c>
      <c r="D22" s="507" t="str">
        <f>'SAISIE LIEUX DE VISITE'!M24</f>
        <v>OUI</v>
      </c>
      <c r="E22" s="508">
        <f>'SAISIE LIEUX DE VISITE'!N24</f>
        <v>0</v>
      </c>
      <c r="F22" s="509" t="str">
        <f>'SAISIE LIEUX DE VISITE'!B24</f>
        <v>R</v>
      </c>
      <c r="G22" s="510"/>
      <c r="H22" s="510"/>
    </row>
    <row r="23" spans="1:8" ht="15.75" x14ac:dyDescent="0.2">
      <c r="A23" s="311">
        <f>'SAISIE LIEUX DE VISITE'!J25</f>
        <v>20</v>
      </c>
      <c r="B23" s="506" t="str">
        <f>'SAISIE LIEUX DE VISITE'!K25</f>
        <v>Le site internet est bien référencé.</v>
      </c>
      <c r="C23" s="311">
        <f>'SAISIE LIEUX DE VISITE'!L25</f>
        <v>1</v>
      </c>
      <c r="D23" s="507" t="str">
        <f>'SAISIE LIEUX DE VISITE'!M25</f>
        <v>OUI</v>
      </c>
      <c r="E23" s="508">
        <f>'SAISIE LIEUX DE VISITE'!N25</f>
        <v>0</v>
      </c>
      <c r="F23" s="509" t="str">
        <f>'SAISIE LIEUX DE VISITE'!B25</f>
        <v>R</v>
      </c>
      <c r="G23" s="510"/>
      <c r="H23" s="510"/>
    </row>
    <row r="24" spans="1:8" ht="15.75" x14ac:dyDescent="0.2">
      <c r="A24" s="311">
        <f>'SAISIE LIEUX DE VISITE'!J26</f>
        <v>21</v>
      </c>
      <c r="B24" s="506" t="str">
        <f>'SAISIE LIEUX DE VISITE'!K26</f>
        <v>La présentation du site internet est soignée, attractive et ergonomique.</v>
      </c>
      <c r="C24" s="311">
        <f>'SAISIE LIEUX DE VISITE'!L26</f>
        <v>3</v>
      </c>
      <c r="D24" s="507" t="str">
        <f>'SAISIE LIEUX DE VISITE'!M26</f>
        <v>Très Satisfaisant</v>
      </c>
      <c r="E24" s="508">
        <f>'SAISIE LIEUX DE VISITE'!N26</f>
        <v>0</v>
      </c>
      <c r="F24" s="509" t="str">
        <f>'SAISIE LIEUX DE VISITE'!B26</f>
        <v>R</v>
      </c>
      <c r="G24" s="510"/>
      <c r="H24" s="510"/>
    </row>
    <row r="25" spans="1:8" ht="15.75" x14ac:dyDescent="0.2">
      <c r="A25" s="311">
        <f>'SAISIE LIEUX DE VISITE'!J27</f>
        <v>22</v>
      </c>
      <c r="B25" s="506" t="str">
        <f>'SAISIE LIEUX DE VISITE'!K27</f>
        <v xml:space="preserve">Le site internet est représentatif de l'offre. </v>
      </c>
      <c r="C25" s="311">
        <f>'SAISIE LIEUX DE VISITE'!L27</f>
        <v>1</v>
      </c>
      <c r="D25" s="507" t="str">
        <f>'SAISIE LIEUX DE VISITE'!M27</f>
        <v>OUI</v>
      </c>
      <c r="E25" s="508">
        <f>'SAISIE LIEUX DE VISITE'!N27</f>
        <v>0</v>
      </c>
      <c r="F25" s="509" t="str">
        <f>'SAISIE LIEUX DE VISITE'!B27</f>
        <v>R</v>
      </c>
      <c r="G25" s="510"/>
      <c r="H25" s="510"/>
    </row>
    <row r="26" spans="1:8" ht="31.5" x14ac:dyDescent="0.2">
      <c r="A26" s="311">
        <f>'SAISIE LIEUX DE VISITE'!J28</f>
        <v>23</v>
      </c>
      <c r="B26" s="506" t="str">
        <f>'SAISIE LIEUX DE VISITE'!K28</f>
        <v>Le site internet contient les coordonnées du site : l'adresse, le courriel et le numéro de téléphone.</v>
      </c>
      <c r="C26" s="311">
        <f>'SAISIE LIEUX DE VISITE'!L28</f>
        <v>1</v>
      </c>
      <c r="D26" s="507" t="str">
        <f>'SAISIE LIEUX DE VISITE'!M28</f>
        <v>OUI</v>
      </c>
      <c r="E26" s="508">
        <f>'SAISIE LIEUX DE VISITE'!N28</f>
        <v>0</v>
      </c>
      <c r="F26" s="509" t="str">
        <f>'SAISIE LIEUX DE VISITE'!B28</f>
        <v>R</v>
      </c>
      <c r="G26" s="510"/>
      <c r="H26" s="510"/>
    </row>
    <row r="27" spans="1:8" ht="47.25" x14ac:dyDescent="0.2">
      <c r="A27" s="311">
        <f>'SAISIE LIEUX DE VISITE'!J29</f>
        <v>24</v>
      </c>
      <c r="B27" s="506" t="str">
        <f>'SAISIE LIEUX DE VISITE'!K29</f>
        <v>Le site internet contient des informations sur l'offre de visite du site : le type de visite, la présentation du contenu.  Si visites guidées permanentes, présentation de la durée et des horaires de visite.</v>
      </c>
      <c r="C27" s="311">
        <f>'SAISIE LIEUX DE VISITE'!L29</f>
        <v>1</v>
      </c>
      <c r="D27" s="507" t="str">
        <f>'SAISIE LIEUX DE VISITE'!M29</f>
        <v>OUI</v>
      </c>
      <c r="E27" s="508">
        <f>'SAISIE LIEUX DE VISITE'!N29</f>
        <v>0</v>
      </c>
      <c r="F27" s="509" t="str">
        <f>'SAISIE LIEUX DE VISITE'!B29</f>
        <v>R</v>
      </c>
      <c r="G27" s="510"/>
      <c r="H27" s="510"/>
    </row>
    <row r="28" spans="1:8" ht="47.25" x14ac:dyDescent="0.2">
      <c r="A28" s="311">
        <f>'SAISIE LIEUX DE VISITE'!J30</f>
        <v>25</v>
      </c>
      <c r="B28" s="506" t="str">
        <f>'SAISIE LIEUX DE VISITE'!K30</f>
        <v xml:space="preserve">Le site internet contient les informations pratiques suivantes : les périodes d'ouverture, le tarif des visites, les moyens de paiement acceptés, l'accueil des personnes en situation de handicap, les services annexes. </v>
      </c>
      <c r="C28" s="311">
        <f>'SAISIE LIEUX DE VISITE'!L30</f>
        <v>1</v>
      </c>
      <c r="D28" s="507" t="str">
        <f>'SAISIE LIEUX DE VISITE'!M30</f>
        <v>OUI</v>
      </c>
      <c r="E28" s="508">
        <f>'SAISIE LIEUX DE VISITE'!N30</f>
        <v>0</v>
      </c>
      <c r="F28" s="509" t="str">
        <f>'SAISIE LIEUX DE VISITE'!B30</f>
        <v>R</v>
      </c>
      <c r="G28" s="510"/>
      <c r="H28" s="510"/>
    </row>
    <row r="29" spans="1:8" ht="47.25" x14ac:dyDescent="0.2">
      <c r="A29" s="311">
        <f>'SAISIE LIEUX DE VISITE'!J31</f>
        <v>26</v>
      </c>
      <c r="B29" s="506" t="str">
        <f>'SAISIE LIEUX DE VISITE'!K31</f>
        <v>Le site internet contient des informations sur l'accès au lieu de visite. Le plan d'accès est téléchargeable et imprimable et/ou des outils de gestion d'itinéraire sont mis à disposition.</v>
      </c>
      <c r="C29" s="311">
        <f>'SAISIE LIEUX DE VISITE'!L31</f>
        <v>1</v>
      </c>
      <c r="D29" s="507" t="str">
        <f>'SAISIE LIEUX DE VISITE'!M31</f>
        <v>OUI</v>
      </c>
      <c r="E29" s="508">
        <f>'SAISIE LIEUX DE VISITE'!N31</f>
        <v>0</v>
      </c>
      <c r="F29" s="509" t="str">
        <f>'SAISIE LIEUX DE VISITE'!B31</f>
        <v>R</v>
      </c>
      <c r="G29" s="510"/>
      <c r="H29" s="510"/>
    </row>
    <row r="30" spans="1:8" ht="15.75" x14ac:dyDescent="0.2">
      <c r="A30" s="311">
        <f>'SAISIE LIEUX DE VISITE'!J32</f>
        <v>27</v>
      </c>
      <c r="B30" s="506" t="str">
        <f>'SAISIE LIEUX DE VISITE'!K32</f>
        <v>Les informations du site internet sont actualisées.</v>
      </c>
      <c r="C30" s="311">
        <f>'SAISIE LIEUX DE VISITE'!L32</f>
        <v>9</v>
      </c>
      <c r="D30" s="507" t="str">
        <f>'SAISIE LIEUX DE VISITE'!M32</f>
        <v>OUI</v>
      </c>
      <c r="E30" s="508">
        <f>'SAISIE LIEUX DE VISITE'!N32</f>
        <v>0</v>
      </c>
      <c r="F30" s="509" t="str">
        <f>'SAISIE LIEUX DE VISITE'!B32</f>
        <v>R</v>
      </c>
      <c r="G30" s="510"/>
      <c r="H30" s="510"/>
    </row>
    <row r="31" spans="1:8" ht="15.75" x14ac:dyDescent="0.2">
      <c r="A31" s="311">
        <f>'SAISIE LIEUX DE VISITE'!J33</f>
        <v>28</v>
      </c>
      <c r="B31" s="506" t="str">
        <f>'SAISIE LIEUX DE VISITE'!K33</f>
        <v>Si nécessaire, les modalités de réservation sont précisées.</v>
      </c>
      <c r="C31" s="311">
        <f>'SAISIE LIEUX DE VISITE'!L33</f>
        <v>1</v>
      </c>
      <c r="D31" s="507" t="str">
        <f>'SAISIE LIEUX DE VISITE'!M33</f>
        <v>OUI</v>
      </c>
      <c r="E31" s="508">
        <f>'SAISIE LIEUX DE VISITE'!N33</f>
        <v>0</v>
      </c>
      <c r="F31" s="509" t="str">
        <f>'SAISIE LIEUX DE VISITE'!B33</f>
        <v>R</v>
      </c>
      <c r="G31" s="510"/>
      <c r="H31" s="510"/>
    </row>
    <row r="32" spans="1:8" ht="15.75" x14ac:dyDescent="0.2">
      <c r="A32" s="311">
        <f>'SAISIE LIEUX DE VISITE'!J34</f>
        <v>29</v>
      </c>
      <c r="B32" s="506" t="str">
        <f>'SAISIE LIEUX DE VISITE'!K34</f>
        <v>Le site internet est traduit dans au moins une langue étrangère.</v>
      </c>
      <c r="C32" s="311">
        <f>'SAISIE LIEUX DE VISITE'!L34</f>
        <v>3</v>
      </c>
      <c r="D32" s="507" t="str">
        <f>'SAISIE LIEUX DE VISITE'!M34</f>
        <v>OUI</v>
      </c>
      <c r="E32" s="508">
        <f>'SAISIE LIEUX DE VISITE'!N34</f>
        <v>0</v>
      </c>
      <c r="F32" s="509" t="str">
        <f>'SAISIE LIEUX DE VISITE'!B34</f>
        <v>R</v>
      </c>
      <c r="G32" s="510"/>
      <c r="H32" s="510"/>
    </row>
    <row r="33" spans="1:8" ht="15.75" x14ac:dyDescent="0.2">
      <c r="A33" s="311">
        <f>'SAISIE LIEUX DE VISITE'!J35</f>
        <v>30</v>
      </c>
      <c r="B33" s="506" t="str">
        <f>'SAISIE LIEUX DE VISITE'!K35</f>
        <v>Le site internet est traduit dans une deuxième langue étrangère.</v>
      </c>
      <c r="C33" s="311">
        <f>'SAISIE LIEUX DE VISITE'!L35</f>
        <v>3</v>
      </c>
      <c r="D33" s="507" t="str">
        <f>'SAISIE LIEUX DE VISITE'!M35</f>
        <v>OUI</v>
      </c>
      <c r="E33" s="508">
        <f>'SAISIE LIEUX DE VISITE'!N35</f>
        <v>0</v>
      </c>
      <c r="F33" s="509" t="str">
        <f>'SAISIE LIEUX DE VISITE'!B35</f>
        <v>R</v>
      </c>
      <c r="G33" s="510"/>
      <c r="H33" s="510"/>
    </row>
    <row r="34" spans="1:8" ht="15.75" x14ac:dyDescent="0.2">
      <c r="A34" s="311">
        <f>'SAISIE LIEUX DE VISITE'!J37</f>
        <v>32</v>
      </c>
      <c r="B34" s="506" t="str">
        <f>'SAISIE LIEUX DE VISITE'!K37</f>
        <v>L'établissement informe ses clients de son agenda de programmation.</v>
      </c>
      <c r="C34" s="511">
        <f>'SAISIE LIEUX DE VISITE'!L37</f>
        <v>1</v>
      </c>
      <c r="D34" s="507" t="str">
        <f>'SAISIE LIEUX DE VISITE'!M37</f>
        <v>OUI</v>
      </c>
      <c r="E34" s="508">
        <f>'SAISIE LIEUX DE VISITE'!N37</f>
        <v>0</v>
      </c>
      <c r="F34" s="509" t="str">
        <f>'SAISIE LIEUX DE VISITE'!B37</f>
        <v>R</v>
      </c>
      <c r="G34" s="510"/>
      <c r="H34" s="510"/>
    </row>
    <row r="35" spans="1:8" ht="15.75" x14ac:dyDescent="0.2">
      <c r="A35" s="311">
        <f>'SAISIE LIEUX DE VISITE'!J38</f>
        <v>33</v>
      </c>
      <c r="B35" s="506" t="str">
        <f>'SAISIE LIEUX DE VISITE'!K38</f>
        <v>Le logo Qualité Tourisme™  est présent sur le site internet.</v>
      </c>
      <c r="C35" s="311">
        <f>'SAISIE LIEUX DE VISITE'!L38</f>
        <v>3</v>
      </c>
      <c r="D35" s="507" t="str">
        <f>'SAISIE LIEUX DE VISITE'!M38</f>
        <v>OUI</v>
      </c>
      <c r="E35" s="508">
        <f>'SAISIE LIEUX DE VISITE'!N38</f>
        <v>0</v>
      </c>
      <c r="F35" s="509" t="str">
        <f>'SAISIE LIEUX DE VISITE'!B38</f>
        <v>R</v>
      </c>
      <c r="G35" s="510"/>
      <c r="H35" s="510"/>
    </row>
    <row r="36" spans="1:8" ht="31.5" x14ac:dyDescent="0.2">
      <c r="A36" s="311">
        <f>'SAISIE LIEUX DE VISITE'!J39</f>
        <v>34</v>
      </c>
      <c r="B36" s="506" t="str">
        <f>'SAISIE LIEUX DE VISITE'!K39</f>
        <v xml:space="preserve">La démarche Qualité Tourisme™ est explicitée sur le site internet ou il existe un lien vers le site de Qualité Tourisme™. </v>
      </c>
      <c r="C36" s="311">
        <f>'SAISIE LIEUX DE VISITE'!L39</f>
        <v>3</v>
      </c>
      <c r="D36" s="507" t="str">
        <f>'SAISIE LIEUX DE VISITE'!M39</f>
        <v>OUI</v>
      </c>
      <c r="E36" s="508">
        <f>'SAISIE LIEUX DE VISITE'!N39</f>
        <v>0</v>
      </c>
      <c r="F36" s="509" t="str">
        <f>'SAISIE LIEUX DE VISITE'!B39</f>
        <v>R</v>
      </c>
      <c r="G36" s="510"/>
      <c r="H36" s="510"/>
    </row>
    <row r="37" spans="1:8" ht="15.75" x14ac:dyDescent="0.2">
      <c r="A37" s="311">
        <f>'SAISIE LIEUX DE VISITE'!J40</f>
        <v>35</v>
      </c>
      <c r="B37" s="506" t="str">
        <f>'SAISIE LIEUX DE VISITE'!K40</f>
        <v>Le site Internet est consultable sur smartphone et/ou tablette</v>
      </c>
      <c r="C37" s="311">
        <f>'SAISIE LIEUX DE VISITE'!L40</f>
        <v>1</v>
      </c>
      <c r="D37" s="507" t="str">
        <f>'SAISIE LIEUX DE VISITE'!M40</f>
        <v>OUI</v>
      </c>
      <c r="E37" s="508">
        <f>'SAISIE LIEUX DE VISITE'!N40</f>
        <v>0</v>
      </c>
      <c r="F37" s="509" t="str">
        <f>'SAISIE LIEUX DE VISITE'!B40</f>
        <v>R</v>
      </c>
      <c r="G37" s="510"/>
      <c r="H37" s="510"/>
    </row>
    <row r="38" spans="1:8" ht="31.5" x14ac:dyDescent="0.2">
      <c r="A38" s="311">
        <f>'SAISIE LIEUX DE VISITE'!J41</f>
        <v>36</v>
      </c>
      <c r="B38" s="506" t="str">
        <f>'SAISIE LIEUX DE VISITE'!K41</f>
        <v>Les restrictions d'accès sont spécifiées et les conditions de visite sont précisées si nécessaire</v>
      </c>
      <c r="C38" s="311">
        <f>'SAISIE LIEUX DE VISITE'!L41</f>
        <v>3</v>
      </c>
      <c r="D38" s="507" t="str">
        <f>'SAISIE LIEUX DE VISITE'!M41</f>
        <v>OUI</v>
      </c>
      <c r="E38" s="508">
        <f>'SAISIE LIEUX DE VISITE'!N41</f>
        <v>0</v>
      </c>
      <c r="F38" s="509" t="str">
        <f>'SAISIE LIEUX DE VISITE'!B41</f>
        <v>R</v>
      </c>
      <c r="G38" s="510"/>
      <c r="H38" s="510"/>
    </row>
    <row r="39" spans="1:8" ht="15.75" x14ac:dyDescent="0.2">
      <c r="A39" s="311">
        <f>'SAISIE LIEUX DE VISITE'!J42</f>
        <v>37</v>
      </c>
      <c r="B39" s="506" t="str">
        <f>'SAISIE LIEUX DE VISITE'!K42</f>
        <v>L'entreprise a une page / rubrique de son site internet dédié à la visite</v>
      </c>
      <c r="C39" s="311">
        <f>'SAISIE LIEUX DE VISITE'!L42</f>
        <v>3</v>
      </c>
      <c r="D39" s="507" t="str">
        <f>'SAISIE LIEUX DE VISITE'!M42</f>
        <v>OUI</v>
      </c>
      <c r="E39" s="508" t="str">
        <f>'SAISIE LIEUX DE VISITE'!N42</f>
        <v/>
      </c>
      <c r="F39" s="509" t="str">
        <f>'SAISIE LIEUX DE VISITE'!B42</f>
        <v>R</v>
      </c>
      <c r="G39" s="510"/>
      <c r="H39" s="510"/>
    </row>
    <row r="40" spans="1:8" ht="15.75" x14ac:dyDescent="0.2">
      <c r="A40" s="311">
        <f>'SAISIE LIEUX DE VISITE'!J44</f>
        <v>39</v>
      </c>
      <c r="B40" s="506" t="str">
        <f>'SAISIE LIEUX DE VISITE'!K44</f>
        <v>La Charte d'éthique est présente sur le site internet et visible sur le Site.</v>
      </c>
      <c r="C40" s="311">
        <f>'SAISIE LIEUX DE VISITE'!L44</f>
        <v>3</v>
      </c>
      <c r="D40" s="507" t="str">
        <f>'SAISIE LIEUX DE VISITE'!M44</f>
        <v>Non Mesuré</v>
      </c>
      <c r="E40" s="508" t="str">
        <f>'SAISIE LIEUX DE VISITE'!N44</f>
        <v>Ce site n'est pas un lieu de mémoire</v>
      </c>
      <c r="F40" s="509" t="str">
        <f>'SAISIE LIEUX DE VISITE'!$B$44</f>
        <v>R</v>
      </c>
      <c r="G40" s="510"/>
      <c r="H40" s="510"/>
    </row>
    <row r="41" spans="1:8" ht="31.5" x14ac:dyDescent="0.2">
      <c r="A41" s="311">
        <f>'SAISIE LIEUX DE VISITE'!J58</f>
        <v>49</v>
      </c>
      <c r="B41" s="506" t="str">
        <f>'SAISIE LIEUX DE VISITE'!K58</f>
        <v>Le message du répondeur annonce le nom du site et informe des horaires d'ouverture.</v>
      </c>
      <c r="C41" s="311">
        <f>'SAISIE LIEUX DE VISITE'!L58</f>
        <v>1</v>
      </c>
      <c r="D41" s="507" t="str">
        <f>'SAISIE LIEUX DE VISITE'!M58</f>
        <v>OUI</v>
      </c>
      <c r="E41" s="508">
        <f>'SAISIE LIEUX DE VISITE'!N58</f>
        <v>0</v>
      </c>
      <c r="F41" s="512" t="str">
        <f>'SAISIE LIEUX DE VISITE'!$B$58</f>
        <v>R</v>
      </c>
      <c r="G41" s="510"/>
      <c r="H41" s="510"/>
    </row>
    <row r="42" spans="1:8" ht="31.5" x14ac:dyDescent="0.2">
      <c r="A42" s="311">
        <f>'SAISIE LIEUX DE VISITE'!J70</f>
        <v>58</v>
      </c>
      <c r="B42" s="506" t="str">
        <f>'SAISIE LIEUX DE VISITE'!K70</f>
        <v>Si autorisée, une signalisation d'accès au lieu de visite est visible, lisible et uniforme.</v>
      </c>
      <c r="C42" s="311">
        <f>'SAISIE LIEUX DE VISITE'!L70</f>
        <v>1</v>
      </c>
      <c r="D42" s="507" t="str">
        <f>'SAISIE LIEUX DE VISITE'!M70</f>
        <v>OUI</v>
      </c>
      <c r="E42" s="508">
        <f>'SAISIE LIEUX DE VISITE'!N70</f>
        <v>0</v>
      </c>
      <c r="F42" s="509" t="str">
        <f>'SAISIE LIEUX DE VISITE'!B70</f>
        <v>NR</v>
      </c>
      <c r="G42" s="510"/>
      <c r="H42" s="510"/>
    </row>
    <row r="43" spans="1:8" ht="15.75" x14ac:dyDescent="0.2">
      <c r="A43" s="311">
        <f>'SAISIE LIEUX DE VISITE'!J71</f>
        <v>59</v>
      </c>
      <c r="B43" s="506" t="str">
        <f>'SAISIE LIEUX DE VISITE'!K71</f>
        <v xml:space="preserve">Le lieu de visite est facile à trouver. </v>
      </c>
      <c r="C43" s="311">
        <f>'SAISIE LIEUX DE VISITE'!L71</f>
        <v>3</v>
      </c>
      <c r="D43" s="507" t="str">
        <f>'SAISIE LIEUX DE VISITE'!M71</f>
        <v>OUI</v>
      </c>
      <c r="E43" s="508">
        <f>'SAISIE LIEUX DE VISITE'!N71</f>
        <v>0</v>
      </c>
      <c r="F43" s="509" t="str">
        <f>'SAISIE LIEUX DE VISITE'!B71</f>
        <v>NR</v>
      </c>
      <c r="G43" s="510"/>
      <c r="H43" s="510"/>
    </row>
    <row r="44" spans="1:8" ht="15.75" x14ac:dyDescent="0.2">
      <c r="A44" s="311">
        <f>'SAISIE LIEUX DE VISITE'!J75</f>
        <v>62</v>
      </c>
      <c r="B44" s="506" t="str">
        <f>'SAISIE LIEUX DE VISITE'!K75</f>
        <v>Une enseigne est présente et on identifie clairement l'entrée du lieu de visite.</v>
      </c>
      <c r="C44" s="311">
        <f>'SAISIE LIEUX DE VISITE'!L75</f>
        <v>1</v>
      </c>
      <c r="D44" s="507" t="str">
        <f>'SAISIE LIEUX DE VISITE'!M75</f>
        <v>OUI</v>
      </c>
      <c r="E44" s="508">
        <f>'SAISIE LIEUX DE VISITE'!N75</f>
        <v>0</v>
      </c>
      <c r="F44" s="509" t="str">
        <f>'SAISIE LIEUX DE VISITE'!$B$75</f>
        <v>NR</v>
      </c>
      <c r="G44" s="510"/>
      <c r="H44" s="510"/>
    </row>
    <row r="45" spans="1:8" ht="31.5" x14ac:dyDescent="0.2">
      <c r="A45" s="311">
        <f>'SAISIE LIEUX DE VISITE'!J78</f>
        <v>65</v>
      </c>
      <c r="B45" s="506" t="str">
        <f>'SAISIE LIEUX DE VISITE'!K78</f>
        <v>Les enseignes et la signalétique d'accès sous la responsabilité du site (si existantes) sont homogènes.</v>
      </c>
      <c r="C45" s="311">
        <f>'SAISIE LIEUX DE VISITE'!L78</f>
        <v>1</v>
      </c>
      <c r="D45" s="507" t="str">
        <f>'SAISIE LIEUX DE VISITE'!M78</f>
        <v>OUI</v>
      </c>
      <c r="E45" s="508">
        <f>'SAISIE LIEUX DE VISITE'!N78</f>
        <v>0</v>
      </c>
      <c r="F45" s="509" t="str">
        <f>'SAISIE LIEUX DE VISITE'!$B$78</f>
        <v>NR</v>
      </c>
      <c r="G45" s="510"/>
      <c r="H45" s="510"/>
    </row>
    <row r="46" spans="1:8" ht="15.75" x14ac:dyDescent="0.2">
      <c r="A46" s="311">
        <f>'SAISIE LIEUX DE VISITE'!J93</f>
        <v>77</v>
      </c>
      <c r="B46" s="506" t="str">
        <f>'SAISIE LIEUX DE VISITE'!K93</f>
        <v>La plaque Qualité Tourisme™ est apposée à l'entrée de l'établissement.</v>
      </c>
      <c r="C46" s="311">
        <f>'SAISIE LIEUX DE VISITE'!L93</f>
        <v>3</v>
      </c>
      <c r="D46" s="507" t="str">
        <f>'SAISIE LIEUX DE VISITE'!M93</f>
        <v>OUI</v>
      </c>
      <c r="E46" s="508">
        <f>'SAISIE LIEUX DE VISITE'!N93</f>
        <v>0</v>
      </c>
      <c r="F46" s="512" t="str">
        <f>'SAISIE LIEUX DE VISITE'!B93</f>
        <v>R</v>
      </c>
      <c r="G46" s="510"/>
      <c r="H46" s="510"/>
    </row>
    <row r="47" spans="1:8" ht="15.75" x14ac:dyDescent="0.2">
      <c r="A47" s="311">
        <f>'SAISIE LIEUX DE VISITE'!J94</f>
        <v>78</v>
      </c>
      <c r="B47" s="506" t="str">
        <f>'SAISIE LIEUX DE VISITE'!K94</f>
        <v>Un panneau d'informations est visible depuis l'extérieur.</v>
      </c>
      <c r="C47" s="311">
        <f>'SAISIE LIEUX DE VISITE'!L94</f>
        <v>3</v>
      </c>
      <c r="D47" s="507" t="str">
        <f>'SAISIE LIEUX DE VISITE'!M94</f>
        <v>OUI</v>
      </c>
      <c r="E47" s="508">
        <f>'SAISIE LIEUX DE VISITE'!N94</f>
        <v>0</v>
      </c>
      <c r="F47" s="512" t="str">
        <f>'SAISIE LIEUX DE VISITE'!B94</f>
        <v>R</v>
      </c>
      <c r="G47" s="510"/>
      <c r="H47" s="510"/>
    </row>
    <row r="48" spans="1:8" ht="31.5" x14ac:dyDescent="0.2">
      <c r="A48" s="311">
        <f>'SAISIE LIEUX DE VISITE'!J95</f>
        <v>79</v>
      </c>
      <c r="B48" s="506" t="str">
        <f>'SAISIE LIEUX DE VISITE'!K95</f>
        <v>Le panneau d'informations mentionne toutes les informations pratiques sur les prestations offertes et les conditions d'accès.</v>
      </c>
      <c r="C48" s="311">
        <f>'SAISIE LIEUX DE VISITE'!L95</f>
        <v>3</v>
      </c>
      <c r="D48" s="507" t="str">
        <f>'SAISIE LIEUX DE VISITE'!M95</f>
        <v>OUI</v>
      </c>
      <c r="E48" s="508">
        <f>'SAISIE LIEUX DE VISITE'!N95</f>
        <v>0</v>
      </c>
      <c r="F48" s="512" t="str">
        <f>'SAISIE LIEUX DE VISITE'!B95</f>
        <v>R</v>
      </c>
      <c r="G48" s="510"/>
      <c r="H48" s="510"/>
    </row>
    <row r="49" spans="1:8" ht="15.75" x14ac:dyDescent="0.2">
      <c r="A49" s="311">
        <f>'SAISIE LIEUX DE VISITE'!J96</f>
        <v>80</v>
      </c>
      <c r="B49" s="506" t="str">
        <f>'SAISIE LIEUX DE VISITE'!K96</f>
        <v>Les affichages extérieurs sont traduits en au moins une langue étrangère.</v>
      </c>
      <c r="C49" s="311">
        <f>'SAISIE LIEUX DE VISITE'!L96</f>
        <v>3</v>
      </c>
      <c r="D49" s="507" t="str">
        <f>'SAISIE LIEUX DE VISITE'!M96</f>
        <v>OUI</v>
      </c>
      <c r="E49" s="508">
        <f>'SAISIE LIEUX DE VISITE'!N96</f>
        <v>0</v>
      </c>
      <c r="F49" s="512" t="str">
        <f>'SAISIE LIEUX DE VISITE'!B96</f>
        <v>R</v>
      </c>
      <c r="G49" s="510"/>
      <c r="H49" s="510"/>
    </row>
    <row r="50" spans="1:8" ht="15.75" x14ac:dyDescent="0.2">
      <c r="A50" s="311">
        <f>'SAISIE LIEUX DE VISITE'!J97</f>
        <v>81</v>
      </c>
      <c r="B50" s="506" t="str">
        <f>'SAISIE LIEUX DE VISITE'!K97</f>
        <v>Les affichages extérieurs sont traduits en une deuxième langue étrangère.</v>
      </c>
      <c r="C50" s="311">
        <f>'SAISIE LIEUX DE VISITE'!L97</f>
        <v>3</v>
      </c>
      <c r="D50" s="507" t="str">
        <f>'SAISIE LIEUX DE VISITE'!M97</f>
        <v>OUI</v>
      </c>
      <c r="E50" s="508">
        <f>'SAISIE LIEUX DE VISITE'!N97</f>
        <v>0</v>
      </c>
      <c r="F50" s="512" t="str">
        <f>'SAISIE LIEUX DE VISITE'!B97</f>
        <v>R</v>
      </c>
      <c r="G50" s="510"/>
      <c r="H50" s="510"/>
    </row>
    <row r="51" spans="1:8" ht="15.75" x14ac:dyDescent="0.2">
      <c r="A51" s="311">
        <f>'SAISIE LIEUX DE VISITE'!J98</f>
        <v>82</v>
      </c>
      <c r="B51" s="506" t="str">
        <f>'SAISIE LIEUX DE VISITE'!K98</f>
        <v>Le panneau d'informations précise les possibilités de visites en langues étrangères.</v>
      </c>
      <c r="C51" s="311">
        <f>'SAISIE LIEUX DE VISITE'!L98</f>
        <v>1</v>
      </c>
      <c r="D51" s="507" t="str">
        <f>'SAISIE LIEUX DE VISITE'!M98</f>
        <v>OUI</v>
      </c>
      <c r="E51" s="508">
        <f>'SAISIE LIEUX DE VISITE'!N98</f>
        <v>0</v>
      </c>
      <c r="F51" s="512" t="str">
        <f>'SAISIE LIEUX DE VISITE'!B98</f>
        <v>R</v>
      </c>
      <c r="G51" s="510"/>
      <c r="H51" s="510"/>
    </row>
    <row r="52" spans="1:8" ht="15.75" x14ac:dyDescent="0.2">
      <c r="A52" s="311">
        <f>'SAISIE LIEUX DE VISITE'!J101</f>
        <v>85</v>
      </c>
      <c r="B52" s="506" t="str">
        <f>'SAISIE LIEUX DE VISITE'!K101</f>
        <v>Si existant, le règlement du site est affiché.</v>
      </c>
      <c r="C52" s="311">
        <f>'SAISIE LIEUX DE VISITE'!L101</f>
        <v>3</v>
      </c>
      <c r="D52" s="507" t="str">
        <f>'SAISIE LIEUX DE VISITE'!M101</f>
        <v>OUI</v>
      </c>
      <c r="E52" s="508">
        <f>'SAISIE LIEUX DE VISITE'!N101</f>
        <v>0</v>
      </c>
      <c r="F52" s="512" t="str">
        <f>'SAISIE LIEUX DE VISITE'!B101</f>
        <v>R</v>
      </c>
      <c r="G52" s="510"/>
      <c r="H52" s="510"/>
    </row>
    <row r="53" spans="1:8" ht="15.75" x14ac:dyDescent="0.25">
      <c r="A53" s="311">
        <f>'SAISIE LIEUX DE VISITE'!J102</f>
        <v>86</v>
      </c>
      <c r="B53" s="513" t="str">
        <f>'SAISIE LIEUX DE VISITE'!K102</f>
        <v>Il est rappelé dans le règlement que le site a signé une charte éthique</v>
      </c>
      <c r="C53" s="514">
        <f>'SAISIE LIEUX DE VISITE'!L102</f>
        <v>1</v>
      </c>
      <c r="D53" s="507" t="str">
        <f>'SAISIE LIEUX DE VISITE'!M102</f>
        <v>Non Mesuré</v>
      </c>
      <c r="E53" s="508" t="str">
        <f>'SAISIE LIEUX DE VISITE'!N102</f>
        <v>Ce site n'est pas un lieu de mémoire</v>
      </c>
      <c r="F53" s="512" t="str">
        <f>'SAISIE LIEUX DE VISITE'!B102</f>
        <v>R</v>
      </c>
      <c r="G53" s="510"/>
      <c r="H53" s="510"/>
    </row>
    <row r="54" spans="1:8" ht="31.5" x14ac:dyDescent="0.2">
      <c r="A54" s="311">
        <f>'SAISIE LIEUX DE VISITE'!J112</f>
        <v>94</v>
      </c>
      <c r="B54" s="506" t="str">
        <f>'SAISIE LIEUX DE VISITE'!K112</f>
        <v xml:space="preserve">Une signalétique est présente. Elle est homogène et cohérente avec la charte graphique (si existante). </v>
      </c>
      <c r="C54" s="311">
        <f>'SAISIE LIEUX DE VISITE'!L112</f>
        <v>1</v>
      </c>
      <c r="D54" s="507" t="str">
        <f>'SAISIE LIEUX DE VISITE'!M112</f>
        <v>OUI</v>
      </c>
      <c r="E54" s="508">
        <f>'SAISIE LIEUX DE VISITE'!N112</f>
        <v>0</v>
      </c>
      <c r="F54" s="509" t="str">
        <f>'SAISIE LIEUX DE VISITE'!$B$112</f>
        <v>NR</v>
      </c>
      <c r="G54" s="510"/>
      <c r="H54" s="510"/>
    </row>
    <row r="55" spans="1:8" ht="15.75" x14ac:dyDescent="0.2">
      <c r="A55" s="311">
        <f>'SAISIE LIEUX DE VISITE'!J116</f>
        <v>97</v>
      </c>
      <c r="B55" s="506" t="str">
        <f>'SAISIE LIEUX DE VISITE'!K116</f>
        <v>Les informations pratiques sont portées à la connaissance du client.</v>
      </c>
      <c r="C55" s="311">
        <f>'SAISIE LIEUX DE VISITE'!L116</f>
        <v>1</v>
      </c>
      <c r="D55" s="507" t="str">
        <f>'SAISIE LIEUX DE VISITE'!M116</f>
        <v>OUI</v>
      </c>
      <c r="E55" s="508">
        <f>'SAISIE LIEUX DE VISITE'!N116</f>
        <v>0</v>
      </c>
      <c r="F55" s="512" t="str">
        <f>'SAISIE LIEUX DE VISITE'!B116</f>
        <v>R</v>
      </c>
      <c r="G55" s="510"/>
      <c r="H55" s="510"/>
    </row>
    <row r="56" spans="1:8" ht="15.75" x14ac:dyDescent="0.2">
      <c r="A56" s="311">
        <f>'SAISIE LIEUX DE VISITE'!J117</f>
        <v>98</v>
      </c>
      <c r="B56" s="506" t="str">
        <f>'SAISIE LIEUX DE VISITE'!K117</f>
        <v>Les affichages intérieurs sont soignés et actualisés.</v>
      </c>
      <c r="C56" s="311">
        <f>'SAISIE LIEUX DE VISITE'!L117</f>
        <v>1</v>
      </c>
      <c r="D56" s="507" t="str">
        <f>'SAISIE LIEUX DE VISITE'!M117</f>
        <v>OUI</v>
      </c>
      <c r="E56" s="508">
        <f>'SAISIE LIEUX DE VISITE'!N117</f>
        <v>0</v>
      </c>
      <c r="F56" s="512" t="str">
        <f>'SAISIE LIEUX DE VISITE'!B117</f>
        <v>R</v>
      </c>
      <c r="G56" s="510"/>
      <c r="H56" s="510"/>
    </row>
    <row r="57" spans="1:8" ht="15.75" x14ac:dyDescent="0.2">
      <c r="A57" s="311">
        <f>'SAISIE LIEUX DE VISITE'!J118</f>
        <v>99</v>
      </c>
      <c r="B57" s="506" t="str">
        <f>'SAISIE LIEUX DE VISITE'!K118</f>
        <v>Les affichages sont traduits en au moins une langue étrangère.</v>
      </c>
      <c r="C57" s="511">
        <f>'SAISIE LIEUX DE VISITE'!L118</f>
        <v>3</v>
      </c>
      <c r="D57" s="507" t="str">
        <f>'SAISIE LIEUX DE VISITE'!M118</f>
        <v>OUI</v>
      </c>
      <c r="E57" s="508">
        <f>'SAISIE LIEUX DE VISITE'!N118</f>
        <v>0</v>
      </c>
      <c r="F57" s="512" t="str">
        <f>'SAISIE LIEUX DE VISITE'!B118</f>
        <v>R</v>
      </c>
      <c r="G57" s="510"/>
      <c r="H57" s="510"/>
    </row>
    <row r="58" spans="1:8" ht="15.75" x14ac:dyDescent="0.2">
      <c r="A58" s="311">
        <f>'SAISIE LIEUX DE VISITE'!J119</f>
        <v>100</v>
      </c>
      <c r="B58" s="506" t="str">
        <f>'SAISIE LIEUX DE VISITE'!K119</f>
        <v>Les affichages sont traduits en une deuxième langue étrangère.</v>
      </c>
      <c r="C58" s="511">
        <f>'SAISIE LIEUX DE VISITE'!L119</f>
        <v>3</v>
      </c>
      <c r="D58" s="507" t="str">
        <f>'SAISIE LIEUX DE VISITE'!M119</f>
        <v>OUI</v>
      </c>
      <c r="E58" s="508">
        <f>'SAISIE LIEUX DE VISITE'!N119</f>
        <v>0</v>
      </c>
      <c r="F58" s="512" t="str">
        <f>'SAISIE LIEUX DE VISITE'!B119</f>
        <v>R</v>
      </c>
      <c r="G58" s="510"/>
      <c r="H58" s="510"/>
    </row>
    <row r="59" spans="1:8" ht="47.25" x14ac:dyDescent="0.2">
      <c r="A59" s="311">
        <f>'SAISIE LIEUX DE VISITE'!J124</f>
        <v>103</v>
      </c>
      <c r="B59" s="506" t="str">
        <f>'SAISIE LIEUX DE VISITE'!K124</f>
        <v>Le client identifie rapidement les langues parlées par le personnel de l'établissement soit par un affichage extérieur, soit par la mention des langues parlées sur le badge du personnel en contact avec le client.</v>
      </c>
      <c r="C59" s="311">
        <f>'SAISIE LIEUX DE VISITE'!L124</f>
        <v>1</v>
      </c>
      <c r="D59" s="507" t="str">
        <f>'SAISIE LIEUX DE VISITE'!M124</f>
        <v>OUI</v>
      </c>
      <c r="E59" s="508">
        <f>'SAISIE LIEUX DE VISITE'!N124</f>
        <v>0</v>
      </c>
      <c r="F59" s="512" t="str">
        <f>'SAISIE LIEUX DE VISITE'!$B$124</f>
        <v>R</v>
      </c>
      <c r="G59" s="510"/>
      <c r="H59" s="510"/>
    </row>
    <row r="60" spans="1:8" ht="47.25" x14ac:dyDescent="0.2">
      <c r="A60" s="311">
        <f>'SAISIE LIEUX DE VISITE'!J135</f>
        <v>114</v>
      </c>
      <c r="B60" s="506" t="str">
        <f>'SAISIE LIEUX DE VISITE'!K135</f>
        <v>Les restrictions de visite sont annoncées sur le site internet et à l'entrée du site : espace fermé, visites complètes pour la journée, absence de pièces majeures et animations imposées par les contraintes de conservation.</v>
      </c>
      <c r="C60" s="511">
        <f>'SAISIE LIEUX DE VISITE'!L135</f>
        <v>3</v>
      </c>
      <c r="D60" s="507" t="str">
        <f>'SAISIE LIEUX DE VISITE'!M135</f>
        <v>OUI</v>
      </c>
      <c r="E60" s="508">
        <f>'SAISIE LIEUX DE VISITE'!N135</f>
        <v>0</v>
      </c>
      <c r="F60" s="509" t="str">
        <f>'SAISIE LIEUX DE VISITE'!$B$135</f>
        <v>R</v>
      </c>
      <c r="G60" s="510"/>
      <c r="H60" s="510"/>
    </row>
    <row r="61" spans="1:8" ht="15.75" x14ac:dyDescent="0.2">
      <c r="A61" s="311">
        <f>'SAISIE LIEUX DE VISITE'!J143</f>
        <v>122</v>
      </c>
      <c r="B61" s="506" t="str">
        <f>'SAISIE LIEUX DE VISITE'!K143</f>
        <v>La température souterraine et les conditions particulières de visite sont affichées.</v>
      </c>
      <c r="C61" s="511">
        <f>'SAISIE LIEUX DE VISITE'!L143</f>
        <v>1</v>
      </c>
      <c r="D61" s="507" t="str">
        <f>'SAISIE LIEUX DE VISITE'!M143</f>
        <v>Non Mesuré</v>
      </c>
      <c r="E61" s="508" t="str">
        <f>'SAISIE LIEUX DE VISITE'!N143</f>
        <v>Ce site n'est pas un lieu de préhistoire</v>
      </c>
      <c r="F61" s="512" t="str">
        <f>'SAISIE LIEUX DE VISITE'!$B$143</f>
        <v>R</v>
      </c>
      <c r="G61" s="510"/>
      <c r="H61" s="510"/>
    </row>
    <row r="62" spans="1:8" ht="31.5" x14ac:dyDescent="0.2">
      <c r="A62" s="311">
        <f>'SAISIE LIEUX DE VISITE'!J163</f>
        <v>139</v>
      </c>
      <c r="B62" s="515" t="str">
        <f>'SAISIE LIEUX DE VISITE'!K163</f>
        <v>Si nécessaire, la signalétique des espaces de visite est soignée, claire et visible ou un plan de visite est mis à disposition.</v>
      </c>
      <c r="C62" s="311">
        <f>'SAISIE LIEUX DE VISITE'!L163</f>
        <v>1</v>
      </c>
      <c r="D62" s="507" t="str">
        <f>'SAISIE LIEUX DE VISITE'!M163</f>
        <v>OUI</v>
      </c>
      <c r="E62" s="508">
        <f>'SAISIE LIEUX DE VISITE'!N163</f>
        <v>0</v>
      </c>
      <c r="F62" s="509" t="str">
        <f>'SAISIE LIEUX DE VISITE'!$B$163</f>
        <v>NR</v>
      </c>
      <c r="G62" s="510"/>
      <c r="H62" s="510"/>
    </row>
    <row r="63" spans="1:8" ht="31.5" x14ac:dyDescent="0.2">
      <c r="A63" s="311">
        <f>'SAISIE LIEUX DE VISITE'!J167</f>
        <v>143</v>
      </c>
      <c r="B63" s="515" t="str">
        <f>'SAISIE LIEUX DE VISITE'!K167</f>
        <v>Les consignes à respecter sont portées à la connaissance du public. En cas de non respect, le personnel fait respecter les consignes de façon appropriée.</v>
      </c>
      <c r="C63" s="311">
        <f>'SAISIE LIEUX DE VISITE'!L167</f>
        <v>1</v>
      </c>
      <c r="D63" s="507" t="str">
        <f>'SAISIE LIEUX DE VISITE'!M167</f>
        <v>OUI</v>
      </c>
      <c r="E63" s="508">
        <f>'SAISIE LIEUX DE VISITE'!N167</f>
        <v>0</v>
      </c>
      <c r="F63" s="512" t="str">
        <f>'SAISIE LIEUX DE VISITE'!$B$167</f>
        <v>R</v>
      </c>
      <c r="G63" s="510"/>
      <c r="H63" s="510"/>
    </row>
    <row r="64" spans="1:8" ht="31.5" x14ac:dyDescent="0.2">
      <c r="A64" s="311">
        <f>'SAISIE LIEUX DE VISITE'!J185</f>
        <v>158</v>
      </c>
      <c r="B64" s="515" t="str">
        <f>'SAISIE LIEUX DE VISITE'!K185</f>
        <v>L'établissement dispose d'au moins un support d'aide à la visite traduit dans une langue étrangère.</v>
      </c>
      <c r="C64" s="311">
        <f>'SAISIE LIEUX DE VISITE'!L185</f>
        <v>3</v>
      </c>
      <c r="D64" s="507" t="str">
        <f>'SAISIE LIEUX DE VISITE'!M185</f>
        <v>OUI</v>
      </c>
      <c r="E64" s="508">
        <f>'SAISIE LIEUX DE VISITE'!N185</f>
        <v>0</v>
      </c>
      <c r="F64" s="509" t="str">
        <f>'SAISIE LIEUX DE VISITE'!B185</f>
        <v>NR</v>
      </c>
      <c r="G64" s="510"/>
      <c r="H64" s="510"/>
    </row>
    <row r="65" spans="1:8" ht="31.5" x14ac:dyDescent="0.2">
      <c r="A65" s="311">
        <f>'SAISIE LIEUX DE VISITE'!J186</f>
        <v>159</v>
      </c>
      <c r="B65" s="515" t="str">
        <f>'SAISIE LIEUX DE VISITE'!K186</f>
        <v>L'établissement dispose d'au moins un support d'aide à la visite traduit dans une deuxième langue étrangère.</v>
      </c>
      <c r="C65" s="311">
        <f>'SAISIE LIEUX DE VISITE'!L186</f>
        <v>3</v>
      </c>
      <c r="D65" s="507" t="str">
        <f>'SAISIE LIEUX DE VISITE'!M186</f>
        <v>OUI</v>
      </c>
      <c r="E65" s="508">
        <f>'SAISIE LIEUX DE VISITE'!N186</f>
        <v>0</v>
      </c>
      <c r="F65" s="509" t="str">
        <f>'SAISIE LIEUX DE VISITE'!B186</f>
        <v>NR</v>
      </c>
      <c r="G65" s="510"/>
      <c r="H65" s="510"/>
    </row>
    <row r="66" spans="1:8" ht="15.75" x14ac:dyDescent="0.2">
      <c r="A66" s="311">
        <f>'SAISIE LIEUX DE VISITE'!J203</f>
        <v>176</v>
      </c>
      <c r="B66" s="506" t="str">
        <f>'SAISIE LIEUX DE VISITE'!K203</f>
        <v>Les sources de tout ce qui est présenté au public sont clairement exposées.</v>
      </c>
      <c r="C66" s="311">
        <f>'SAISIE LIEUX DE VISITE'!L203</f>
        <v>3</v>
      </c>
      <c r="D66" s="507" t="str">
        <f>'SAISIE LIEUX DE VISITE'!M203</f>
        <v>Non Mesuré</v>
      </c>
      <c r="E66" s="508" t="str">
        <f>'SAISIE LIEUX DE VISITE'!N203</f>
        <v>Ce site n'est pas un lieu de mémoire</v>
      </c>
      <c r="F66" s="512" t="str">
        <f>'SAISIE LIEUX DE VISITE'!$B$203</f>
        <v>NR</v>
      </c>
      <c r="G66" s="510"/>
      <c r="H66" s="510"/>
    </row>
    <row r="67" spans="1:8" ht="15.75" x14ac:dyDescent="0.2">
      <c r="A67" s="311">
        <f>'SAISIE LIEUX DE VISITE'!J219</f>
        <v>190</v>
      </c>
      <c r="B67" s="516" t="str">
        <f>'SAISIE LIEUX DE VISITE'!K219</f>
        <v xml:space="preserve">Les consignes de sécurité sont visibles de tous et lisibles </v>
      </c>
      <c r="C67" s="311">
        <f>'SAISIE LIEUX DE VISITE'!L219</f>
        <v>3</v>
      </c>
      <c r="D67" s="507" t="str">
        <f>'SAISIE LIEUX DE VISITE'!M219</f>
        <v>OUI</v>
      </c>
      <c r="E67" s="508" t="str">
        <f>'SAISIE LIEUX DE VISITE'!N219</f>
        <v/>
      </c>
      <c r="F67" s="509" t="str">
        <f>'SAISIE LIEUX DE VISITE'!B219</f>
        <v>NR</v>
      </c>
      <c r="G67" s="510"/>
      <c r="H67" s="510"/>
    </row>
    <row r="68" spans="1:8" ht="15.75" x14ac:dyDescent="0.2">
      <c r="A68" s="311">
        <f>'SAISIE LIEUX DE VISITE'!J220</f>
        <v>191</v>
      </c>
      <c r="B68" s="516" t="str">
        <f>'SAISIE LIEUX DE VISITE'!K220</f>
        <v>Les consignes de sécurité sont traduites en au moins une langue étrangère</v>
      </c>
      <c r="C68" s="311">
        <f>'SAISIE LIEUX DE VISITE'!L220</f>
        <v>3</v>
      </c>
      <c r="D68" s="507" t="str">
        <f>'SAISIE LIEUX DE VISITE'!M220</f>
        <v>OUI</v>
      </c>
      <c r="E68" s="508" t="str">
        <f>'SAISIE LIEUX DE VISITE'!N220</f>
        <v/>
      </c>
      <c r="F68" s="509" t="str">
        <f>'SAISIE LIEUX DE VISITE'!B220</f>
        <v>R</v>
      </c>
      <c r="G68" s="510"/>
      <c r="H68" s="510"/>
    </row>
    <row r="69" spans="1:8" ht="31.5" x14ac:dyDescent="0.2">
      <c r="A69" s="311">
        <f>'SAISIE LIEUX DE VISITE'!J221</f>
        <v>192</v>
      </c>
      <c r="B69" s="516" t="str">
        <f>'SAISIE LIEUX DE VISITE'!K221</f>
        <v>Parcs de loisir, d’attraction, parcs à thème : Les consignes de sécurité sont traduites dans une deuxième langue étrangère</v>
      </c>
      <c r="C69" s="311">
        <f>'SAISIE LIEUX DE VISITE'!L221</f>
        <v>3</v>
      </c>
      <c r="D69" s="507" t="str">
        <f>'SAISIE LIEUX DE VISITE'!M221</f>
        <v>OUI</v>
      </c>
      <c r="E69" s="508" t="str">
        <f>'SAISIE LIEUX DE VISITE'!N221</f>
        <v/>
      </c>
      <c r="F69" s="509" t="str">
        <f>'SAISIE LIEUX DE VISITE'!B221</f>
        <v>R</v>
      </c>
      <c r="G69" s="510"/>
      <c r="H69" s="510"/>
    </row>
    <row r="70" spans="1:8" ht="15.75" x14ac:dyDescent="0.2">
      <c r="A70" s="311">
        <f>'SAISIE LIEUX DE VISITE'!J302</f>
        <v>264</v>
      </c>
      <c r="B70" s="515" t="str">
        <f>'SAISIE LIEUX DE VISITE'!K302</f>
        <v>Le prix est indiqué de manière visible pour chaque produit.</v>
      </c>
      <c r="C70" s="311">
        <f>'SAISIE LIEUX DE VISITE'!L302</f>
        <v>1</v>
      </c>
      <c r="D70" s="507" t="str">
        <f>'SAISIE LIEUX DE VISITE'!M302</f>
        <v>OUI</v>
      </c>
      <c r="E70" s="508" t="str">
        <f>'SAISIE LIEUX DE VISITE'!N302</f>
        <v/>
      </c>
      <c r="F70" s="509" t="str">
        <f>'SAISIE LIEUX DE VISITE'!$B$302</f>
        <v>NR</v>
      </c>
      <c r="G70" s="510"/>
      <c r="H70" s="510"/>
    </row>
    <row r="71" spans="1:8" ht="63" x14ac:dyDescent="0.2">
      <c r="A71" s="311">
        <f>'SAISIE LIEUX DE VISITE'!J316</f>
        <v>276</v>
      </c>
      <c r="B71" s="515" t="str">
        <f>'SAISIE LIEUX DE VISITE'!K316</f>
        <v>Si existants, un affichage concernant la responsabilité des parents quant à l'utilisation des jeux par leurs enfants (responsabilité civile), précisant l'âge des enfants pouvant utiliser ces jeux est parfaitement visible, lisible, propre et en bon état.</v>
      </c>
      <c r="C71" s="311">
        <f>'SAISIE LIEUX DE VISITE'!L316</f>
        <v>1</v>
      </c>
      <c r="D71" s="507" t="str">
        <f>'SAISIE LIEUX DE VISITE'!M316</f>
        <v>OUI</v>
      </c>
      <c r="E71" s="508">
        <f>'SAISIE LIEUX DE VISITE'!N316</f>
        <v>0</v>
      </c>
      <c r="F71" s="512" t="str">
        <f>'SAISIE LIEUX DE VISITE'!$B$316</f>
        <v>R</v>
      </c>
      <c r="G71" s="510"/>
      <c r="H71" s="510"/>
    </row>
    <row r="72" spans="1:8" ht="47.25" x14ac:dyDescent="0.2">
      <c r="A72" s="311">
        <f>'SAISIE LIEUX DE VISITE'!J359</f>
        <v>312</v>
      </c>
      <c r="B72" s="517" t="str">
        <f>'SAISIE LIEUX DE VISITE'!K359</f>
        <v>Il existe une carte de plats et de vins. Les cartes et menus sont soignés, attractifs et complets.
Une offre variée d'entrées, de plats, de desserts et de boissons est disponible.</v>
      </c>
      <c r="C72" s="511">
        <f>'SAISIE LIEUX DE VISITE'!L359</f>
        <v>3</v>
      </c>
      <c r="D72" s="507" t="str">
        <f>'SAISIE LIEUX DE VISITE'!M359</f>
        <v>Très Satisfaisant</v>
      </c>
      <c r="E72" s="508" t="str">
        <f>'SAISIE LIEUX DE VISITE'!N359</f>
        <v/>
      </c>
      <c r="F72" s="509" t="str">
        <f>'SAISIE LIEUX DE VISITE'!B359</f>
        <v>R</v>
      </c>
      <c r="G72" s="510"/>
      <c r="H72" s="510"/>
    </row>
    <row r="73" spans="1:8" ht="47.25" x14ac:dyDescent="0.2">
      <c r="A73" s="311">
        <f>'SAISIE LIEUX DE VISITE'!J360</f>
        <v>313</v>
      </c>
      <c r="B73" s="517" t="str">
        <f>'SAISIE LIEUX DE VISITE'!K360</f>
        <v>Si l'établissement propose des spécialités maison (entrées, plats, ou desserts) et/ou  des spécialités issues de la gastronomie locale ou élaborées à base de produits locaux (entrées, plats, fromages ou desserts) , elles sont valorisées sur la carte.</v>
      </c>
      <c r="C73" s="511">
        <f>'SAISIE LIEUX DE VISITE'!L360</f>
        <v>1</v>
      </c>
      <c r="D73" s="507" t="str">
        <f>'SAISIE LIEUX DE VISITE'!M360</f>
        <v>OUI</v>
      </c>
      <c r="E73" s="508" t="str">
        <f>'SAISIE LIEUX DE VISITE'!N360</f>
        <v/>
      </c>
      <c r="F73" s="509" t="str">
        <f>'SAISIE LIEUX DE VISITE'!B360</f>
        <v>R</v>
      </c>
      <c r="G73" s="510"/>
      <c r="H73" s="510"/>
    </row>
    <row r="74" spans="1:8" ht="15.75" x14ac:dyDescent="0.2">
      <c r="A74" s="311">
        <f>'SAISIE LIEUX DE VISITE'!J363</f>
        <v>316</v>
      </c>
      <c r="B74" s="506" t="str">
        <f>'SAISIE LIEUX DE VISITE'!K363</f>
        <v>La carte des menus est traduite au moins en une langue étrangère.</v>
      </c>
      <c r="C74" s="511">
        <f>'SAISIE LIEUX DE VISITE'!L363</f>
        <v>3</v>
      </c>
      <c r="D74" s="507" t="str">
        <f>'SAISIE LIEUX DE VISITE'!M363</f>
        <v>OUI</v>
      </c>
      <c r="E74" s="508" t="str">
        <f>'SAISIE LIEUX DE VISITE'!N363</f>
        <v/>
      </c>
      <c r="F74" s="509" t="str">
        <f>'SAISIE LIEUX DE VISITE'!B363</f>
        <v>R</v>
      </c>
      <c r="G74" s="510"/>
      <c r="H74" s="510"/>
    </row>
    <row r="75" spans="1:8" ht="15.75" x14ac:dyDescent="0.2">
      <c r="A75" s="311">
        <f>'SAISIE LIEUX DE VISITE'!J364</f>
        <v>317</v>
      </c>
      <c r="B75" s="506" t="str">
        <f>'SAISIE LIEUX DE VISITE'!K364</f>
        <v>La carte des menus est traduite en une deuxième langue étrangère.</v>
      </c>
      <c r="C75" s="511">
        <f>'SAISIE LIEUX DE VISITE'!L364</f>
        <v>3</v>
      </c>
      <c r="D75" s="507" t="str">
        <f>'SAISIE LIEUX DE VISITE'!M364</f>
        <v>OUI</v>
      </c>
      <c r="E75" s="508" t="str">
        <f>'SAISIE LIEUX DE VISITE'!N364</f>
        <v/>
      </c>
      <c r="F75" s="509" t="str">
        <f>'SAISIE LIEUX DE VISITE'!B364</f>
        <v>R</v>
      </c>
      <c r="G75" s="510"/>
      <c r="H75" s="510"/>
    </row>
    <row r="76" spans="1:8" s="503" customFormat="1" ht="29.25" customHeight="1" x14ac:dyDescent="0.3">
      <c r="A76" s="505"/>
      <c r="B76" s="690" t="str">
        <f>'RESULTAT GLOBAL'!C49</f>
        <v>SAVOIR-FAIRE ET SAVOIR-ETRE</v>
      </c>
      <c r="C76" s="691" t="s">
        <v>44</v>
      </c>
      <c r="D76" s="691" t="s">
        <v>45</v>
      </c>
      <c r="E76" s="719" t="s">
        <v>46</v>
      </c>
      <c r="F76" s="692" t="s">
        <v>768</v>
      </c>
      <c r="G76" s="693" t="s">
        <v>769</v>
      </c>
      <c r="H76" s="693" t="s">
        <v>770</v>
      </c>
    </row>
    <row r="77" spans="1:8" ht="15.75" x14ac:dyDescent="0.2">
      <c r="A77" s="311">
        <f>'SAISIE LIEUX DE VISITE'!J47</f>
        <v>40</v>
      </c>
      <c r="B77" s="506" t="str">
        <f>'SAISIE LIEUX DE VISITE'!K47</f>
        <v xml:space="preserve">L'appel doit aboutir avant la 5ème sonnerie. </v>
      </c>
      <c r="C77" s="311">
        <f>'SAISIE LIEUX DE VISITE'!L47</f>
        <v>3</v>
      </c>
      <c r="D77" s="507" t="str">
        <f>'SAISIE LIEUX DE VISITE'!M47</f>
        <v>OUI</v>
      </c>
      <c r="E77" s="508">
        <f>'SAISIE LIEUX DE VISITE'!N47</f>
        <v>0</v>
      </c>
      <c r="F77" s="509" t="str">
        <f>'SAISIE LIEUX DE VISITE'!B47</f>
        <v>NR</v>
      </c>
      <c r="G77" s="510"/>
      <c r="H77" s="510"/>
    </row>
    <row r="78" spans="1:8" ht="15.75" x14ac:dyDescent="0.2">
      <c r="A78" s="311">
        <f>'SAISIE LIEUX DE VISITE'!J48</f>
        <v>41</v>
      </c>
      <c r="B78" s="506" t="str">
        <f>'SAISIE LIEUX DE VISITE'!K48</f>
        <v>L'interlocuteur annonce le nom du lieu de visite.</v>
      </c>
      <c r="C78" s="311">
        <f>'SAISIE LIEUX DE VISITE'!L48</f>
        <v>3</v>
      </c>
      <c r="D78" s="507" t="str">
        <f>'SAISIE LIEUX DE VISITE'!M48</f>
        <v>OUI</v>
      </c>
      <c r="E78" s="508">
        <f>'SAISIE LIEUX DE VISITE'!N48</f>
        <v>0</v>
      </c>
      <c r="F78" s="509" t="str">
        <f>'SAISIE LIEUX DE VISITE'!B48</f>
        <v>NR</v>
      </c>
      <c r="G78" s="510"/>
      <c r="H78" s="510"/>
    </row>
    <row r="79" spans="1:8" ht="15.75" x14ac:dyDescent="0.2">
      <c r="A79" s="311">
        <f>'SAISIE LIEUX DE VISITE'!J49</f>
        <v>42</v>
      </c>
      <c r="B79" s="506" t="str">
        <f>'SAISIE LIEUX DE VISITE'!K49</f>
        <v>Si la conversation est mise en attente, celle-ci n'excède pas une minute</v>
      </c>
      <c r="C79" s="311">
        <f>'SAISIE LIEUX DE VISITE'!L49</f>
        <v>1</v>
      </c>
      <c r="D79" s="518" t="str">
        <f>'SAISIE LIEUX DE VISITE'!M49</f>
        <v>OUI</v>
      </c>
      <c r="E79" s="508">
        <f>'SAISIE LIEUX DE VISITE'!N49</f>
        <v>0</v>
      </c>
      <c r="F79" s="509" t="str">
        <f>'SAISIE LIEUX DE VISITE'!B49</f>
        <v>NR</v>
      </c>
      <c r="G79" s="510"/>
      <c r="H79" s="510"/>
    </row>
    <row r="80" spans="1:8" ht="31.5" x14ac:dyDescent="0.2">
      <c r="A80" s="311">
        <f>'SAISIE LIEUX DE VISITE'!J51</f>
        <v>43</v>
      </c>
      <c r="B80" s="506" t="str">
        <f>'SAISIE LIEUX DE VISITE'!K51</f>
        <v>Si une réservation est nécessaire, les éléments essentiels sont précisés avec le client.</v>
      </c>
      <c r="C80" s="311">
        <f>'SAISIE LIEUX DE VISITE'!L51</f>
        <v>3</v>
      </c>
      <c r="D80" s="507" t="str">
        <f>'SAISIE LIEUX DE VISITE'!M51</f>
        <v>OUI</v>
      </c>
      <c r="E80" s="508">
        <f>'SAISIE LIEUX DE VISITE'!N51</f>
        <v>0</v>
      </c>
      <c r="F80" s="509" t="str">
        <f>'SAISIE LIEUX DE VISITE'!B51</f>
        <v>NR</v>
      </c>
      <c r="G80" s="510"/>
      <c r="H80" s="510"/>
    </row>
    <row r="81" spans="1:8" ht="31.5" x14ac:dyDescent="0.2">
      <c r="A81" s="311">
        <f>'SAISIE LIEUX DE VISITE'!J52</f>
        <v>44</v>
      </c>
      <c r="B81" s="506" t="str">
        <f>'SAISIE LIEUX DE VISITE'!K52</f>
        <v>Les informations délivrées sont précises et complètes. Les réponses valorisent l'offre.</v>
      </c>
      <c r="C81" s="311">
        <f>'SAISIE LIEUX DE VISITE'!L52</f>
        <v>3</v>
      </c>
      <c r="D81" s="507" t="str">
        <f>'SAISIE LIEUX DE VISITE'!M52</f>
        <v>OUI</v>
      </c>
      <c r="E81" s="508">
        <f>'SAISIE LIEUX DE VISITE'!N52</f>
        <v>0</v>
      </c>
      <c r="F81" s="509" t="str">
        <f>'SAISIE LIEUX DE VISITE'!B52</f>
        <v>NR</v>
      </c>
      <c r="G81" s="510"/>
      <c r="H81" s="510"/>
    </row>
    <row r="82" spans="1:8" ht="47.25" x14ac:dyDescent="0.2">
      <c r="A82" s="311">
        <f>'SAISIE LIEUX DE VISITE'!J53</f>
        <v>45</v>
      </c>
      <c r="B82" s="506" t="str">
        <f>'SAISIE LIEUX DE VISITE'!K53</f>
        <v>L'interlocuteur est courtois, employant les formules de politesse adaptées. Le cas échéant, la mise en attente et la reprise de ligne s'accompagnent des formules d'usage.</v>
      </c>
      <c r="C82" s="311">
        <f>'SAISIE LIEUX DE VISITE'!L53</f>
        <v>3</v>
      </c>
      <c r="D82" s="507" t="str">
        <f>'SAISIE LIEUX DE VISITE'!M53</f>
        <v>OUI</v>
      </c>
      <c r="E82" s="519">
        <f>'SAISIE LIEUX DE VISITE'!N53</f>
        <v>0</v>
      </c>
      <c r="F82" s="509" t="str">
        <f>'SAISIE LIEUX DE VISITE'!B53</f>
        <v>NR</v>
      </c>
      <c r="G82" s="510"/>
      <c r="H82" s="510"/>
    </row>
    <row r="83" spans="1:8" ht="15.75" x14ac:dyDescent="0.2">
      <c r="A83" s="311">
        <f>'SAISIE LIEUX DE VISITE'!J54</f>
        <v>46</v>
      </c>
      <c r="B83" s="506" t="str">
        <f>'SAISIE LIEUX DE VISITE'!K54</f>
        <v>L'accueil téléphonique est assuré en au moins une langue étrangère.</v>
      </c>
      <c r="C83" s="311">
        <f>'SAISIE LIEUX DE VISITE'!L54</f>
        <v>3</v>
      </c>
      <c r="D83" s="507" t="str">
        <f>'SAISIE LIEUX DE VISITE'!M54</f>
        <v>OUI</v>
      </c>
      <c r="E83" s="508">
        <f>'SAISIE LIEUX DE VISITE'!N54</f>
        <v>0</v>
      </c>
      <c r="F83" s="509" t="str">
        <f>'SAISIE LIEUX DE VISITE'!B54</f>
        <v>NR</v>
      </c>
      <c r="G83" s="510"/>
      <c r="H83" s="510"/>
    </row>
    <row r="84" spans="1:8" ht="15.75" x14ac:dyDescent="0.2">
      <c r="A84" s="311">
        <f>'SAISIE LIEUX DE VISITE'!J55</f>
        <v>47</v>
      </c>
      <c r="B84" s="506" t="str">
        <f>'SAISIE LIEUX DE VISITE'!K55</f>
        <v>L'accueil téléphonique est assuré en une deuxième langue étrangère.</v>
      </c>
      <c r="C84" s="311">
        <f>'SAISIE LIEUX DE VISITE'!L55</f>
        <v>3</v>
      </c>
      <c r="D84" s="507" t="str">
        <f>'SAISIE LIEUX DE VISITE'!M55</f>
        <v>OUI</v>
      </c>
      <c r="E84" s="508">
        <f>'SAISIE LIEUX DE VISITE'!N55</f>
        <v>0</v>
      </c>
      <c r="F84" s="509" t="str">
        <f>'SAISIE LIEUX DE VISITE'!B55</f>
        <v>NR</v>
      </c>
      <c r="G84" s="510"/>
      <c r="H84" s="510"/>
    </row>
    <row r="85" spans="1:8" ht="31.5" x14ac:dyDescent="0.2">
      <c r="A85" s="311">
        <f>'SAISIE LIEUX DE VISITE'!J57</f>
        <v>48</v>
      </c>
      <c r="B85" s="506" t="str">
        <f>'SAISIE LIEUX DE VISITE'!K57</f>
        <v>En cas d'absence, un répondeur assure l'accueil téléphonique. Le ton de message est courtois, employant les formules de politesse adaptées.</v>
      </c>
      <c r="C85" s="311">
        <f>'SAISIE LIEUX DE VISITE'!L57</f>
        <v>1</v>
      </c>
      <c r="D85" s="507" t="str">
        <f>'SAISIE LIEUX DE VISITE'!M57</f>
        <v>OUI</v>
      </c>
      <c r="E85" s="508">
        <f>'SAISIE LIEUX DE VISITE'!N57</f>
        <v>0</v>
      </c>
      <c r="F85" s="512" t="str">
        <f>'SAISIE LIEUX DE VISITE'!$B$57</f>
        <v>R</v>
      </c>
      <c r="G85" s="510"/>
      <c r="H85" s="510"/>
    </row>
    <row r="86" spans="1:8" ht="31.5" x14ac:dyDescent="0.2">
      <c r="A86" s="311">
        <f>'SAISIE LIEUX DE VISITE'!J59</f>
        <v>50</v>
      </c>
      <c r="B86" s="506" t="str">
        <f>'SAISIE LIEUX DE VISITE'!K59</f>
        <v>Le message du répondeur téléphonique mentionne les horaires d'ouverture en au moins une langue étrangère.</v>
      </c>
      <c r="C86" s="311">
        <f>'SAISIE LIEUX DE VISITE'!L59</f>
        <v>1</v>
      </c>
      <c r="D86" s="507" t="str">
        <f>'SAISIE LIEUX DE VISITE'!M59</f>
        <v>OUI</v>
      </c>
      <c r="E86" s="508">
        <f>'SAISIE LIEUX DE VISITE'!N59</f>
        <v>0</v>
      </c>
      <c r="F86" s="512" t="str">
        <f>'SAISIE LIEUX DE VISITE'!B59</f>
        <v>R</v>
      </c>
      <c r="G86" s="510"/>
      <c r="H86" s="510"/>
    </row>
    <row r="87" spans="1:8" ht="31.5" x14ac:dyDescent="0.2">
      <c r="A87" s="311">
        <f>'SAISIE LIEUX DE VISITE'!J60</f>
        <v>51</v>
      </c>
      <c r="B87" s="506" t="str">
        <f>'SAISIE LIEUX DE VISITE'!K60</f>
        <v>Le message du répondeur téléphonique mentionne les horaires d'ouverture en une deuxième langue étrangère.</v>
      </c>
      <c r="C87" s="311">
        <f>'SAISIE LIEUX DE VISITE'!L60</f>
        <v>1</v>
      </c>
      <c r="D87" s="507" t="str">
        <f>'SAISIE LIEUX DE VISITE'!M60</f>
        <v>OUI</v>
      </c>
      <c r="E87" s="508">
        <f>'SAISIE LIEUX DE VISITE'!N60</f>
        <v>0</v>
      </c>
      <c r="F87" s="512" t="str">
        <f>'SAISIE LIEUX DE VISITE'!B60</f>
        <v>R</v>
      </c>
      <c r="G87" s="510"/>
      <c r="H87" s="510"/>
    </row>
    <row r="88" spans="1:8" ht="31.5" x14ac:dyDescent="0.2">
      <c r="A88" s="311">
        <f>'SAISIE LIEUX DE VISITE'!J62</f>
        <v>52</v>
      </c>
      <c r="B88" s="506" t="str">
        <f>'SAISIE LIEUX DE VISITE'!K62</f>
        <v>Lors d'une demande d'information individuelle, la réponse écrite est personnalisée et correspond à la demande.</v>
      </c>
      <c r="C88" s="311">
        <f>'SAISIE LIEUX DE VISITE'!L62</f>
        <v>3</v>
      </c>
      <c r="D88" s="507" t="str">
        <f>'SAISIE LIEUX DE VISITE'!M62</f>
        <v>OUI</v>
      </c>
      <c r="E88" s="508">
        <f>'SAISIE LIEUX DE VISITE'!N62</f>
        <v>0</v>
      </c>
      <c r="F88" s="509" t="str">
        <f>'SAISIE LIEUX DE VISITE'!B62</f>
        <v>NR</v>
      </c>
      <c r="G88" s="510"/>
      <c r="H88" s="510"/>
    </row>
    <row r="89" spans="1:8" ht="31.5" x14ac:dyDescent="0.2">
      <c r="A89" s="311">
        <f>'SAISIE LIEUX DE VISITE'!J63</f>
        <v>53</v>
      </c>
      <c r="B89" s="506" t="str">
        <f>'SAISIE LIEUX DE VISITE'!K63</f>
        <v>Lors d'une demande d'information de groupe, la réponse écrite est personnalisée et correspond à la demande.</v>
      </c>
      <c r="C89" s="311">
        <f>'SAISIE LIEUX DE VISITE'!L63</f>
        <v>3</v>
      </c>
      <c r="D89" s="507" t="str">
        <f>'SAISIE LIEUX DE VISITE'!M63</f>
        <v>OUI</v>
      </c>
      <c r="E89" s="508">
        <f>'SAISIE LIEUX DE VISITE'!N63</f>
        <v>0</v>
      </c>
      <c r="F89" s="509" t="str">
        <f>'SAISIE LIEUX DE VISITE'!B63</f>
        <v>NR</v>
      </c>
      <c r="G89" s="510"/>
      <c r="H89" s="510"/>
    </row>
    <row r="90" spans="1:8" ht="31.5" x14ac:dyDescent="0.2">
      <c r="A90" s="311">
        <f>'SAISIE LIEUX DE VISITE'!J64</f>
        <v>54</v>
      </c>
      <c r="B90" s="506" t="str">
        <f>'SAISIE LIEUX DE VISITE'!K64</f>
        <v>Lors, d’une demande d'informations en langue étrangère, la réponse est personnalisée et correspond à la demande.</v>
      </c>
      <c r="C90" s="311">
        <f>'SAISIE LIEUX DE VISITE'!L64</f>
        <v>3</v>
      </c>
      <c r="D90" s="507" t="str">
        <f>'SAISIE LIEUX DE VISITE'!M64</f>
        <v>OUI</v>
      </c>
      <c r="E90" s="508">
        <f>'SAISIE LIEUX DE VISITE'!N64</f>
        <v>0</v>
      </c>
      <c r="F90" s="648" t="str">
        <f>'SAISIE LIEUX DE VISITE'!B64</f>
        <v>NR</v>
      </c>
      <c r="G90" s="510"/>
      <c r="H90" s="510"/>
    </row>
    <row r="91" spans="1:8" ht="31.5" x14ac:dyDescent="0.2">
      <c r="A91" s="311">
        <f>'SAISIE LIEUX DE VISITE'!J65</f>
        <v>55</v>
      </c>
      <c r="B91" s="506" t="str">
        <f>'SAISIE LIEUX DE VISITE'!K65</f>
        <v>Lors d'une demande d'informations, la réponse mentionne le logo Qualité Tourisme™ dans la signature.</v>
      </c>
      <c r="C91" s="511">
        <f>'SAISIE LIEUX DE VISITE'!L65</f>
        <v>1</v>
      </c>
      <c r="D91" s="507" t="str">
        <f>'SAISIE LIEUX DE VISITE'!M65</f>
        <v>OUI</v>
      </c>
      <c r="E91" s="508">
        <f>'SAISIE LIEUX DE VISITE'!N65</f>
        <v>0</v>
      </c>
      <c r="F91" s="509" t="str">
        <f>'SAISIE LIEUX DE VISITE'!B65</f>
        <v>NR</v>
      </c>
      <c r="G91" s="510"/>
      <c r="H91" s="510"/>
    </row>
    <row r="92" spans="1:8" ht="31.5" x14ac:dyDescent="0.2">
      <c r="A92" s="311">
        <f>'SAISIE LIEUX DE VISITE'!J66</f>
        <v>56</v>
      </c>
      <c r="B92" s="506" t="str">
        <f>'SAISIE LIEUX DE VISITE'!K66</f>
        <v xml:space="preserve">Pendant les périodes d'ouverture de l'établissement, lors d'une demande d'informations, la réponse écrite (mail ou courrier) est envoyée sous 48h. </v>
      </c>
      <c r="C92" s="311">
        <f>'SAISIE LIEUX DE VISITE'!L66</f>
        <v>3</v>
      </c>
      <c r="D92" s="507" t="str">
        <f>'SAISIE LIEUX DE VISITE'!M66</f>
        <v>OUI</v>
      </c>
      <c r="E92" s="508">
        <f>'SAISIE LIEUX DE VISITE'!N66</f>
        <v>0</v>
      </c>
      <c r="F92" s="509" t="str">
        <f>'SAISIE LIEUX DE VISITE'!B66</f>
        <v>NR</v>
      </c>
      <c r="G92" s="510"/>
      <c r="H92" s="510"/>
    </row>
    <row r="93" spans="1:8" ht="31.5" x14ac:dyDescent="0.2">
      <c r="A93" s="311">
        <f>'SAISIE LIEUX DE VISITE'!J67</f>
        <v>57</v>
      </c>
      <c r="B93" s="506" t="str">
        <f>'SAISIE LIEUX DE VISITE'!K67</f>
        <v>Pendant les périodes d'ouverture de l'établissement, lors d'une demande d'informations, la réponse écrite par mail est envoyée sous 24h.</v>
      </c>
      <c r="C93" s="511">
        <f>'SAISIE LIEUX DE VISITE'!L67</f>
        <v>1</v>
      </c>
      <c r="D93" s="507" t="str">
        <f>'SAISIE LIEUX DE VISITE'!M67</f>
        <v>OUI</v>
      </c>
      <c r="E93" s="508">
        <f>'SAISIE LIEUX DE VISITE'!N67</f>
        <v>0</v>
      </c>
      <c r="F93" s="509" t="str">
        <f>'SAISIE LIEUX DE VISITE'!B67</f>
        <v>NR</v>
      </c>
      <c r="G93" s="510"/>
      <c r="H93" s="510"/>
    </row>
    <row r="94" spans="1:8" ht="15.75" x14ac:dyDescent="0.2">
      <c r="A94" s="311">
        <f>'SAISIE LIEUX DE VISITE'!J122</f>
        <v>101</v>
      </c>
      <c r="B94" s="506" t="str">
        <f>'SAISIE LIEUX DE VISITE'!K122</f>
        <v>Le personnel est facilement identifiable.</v>
      </c>
      <c r="C94" s="311">
        <f>'SAISIE LIEUX DE VISITE'!L122</f>
        <v>1</v>
      </c>
      <c r="D94" s="507" t="str">
        <f>'SAISIE LIEUX DE VISITE'!M122</f>
        <v>OUI</v>
      </c>
      <c r="E94" s="508">
        <f>'SAISIE LIEUX DE VISITE'!N122</f>
        <v>0</v>
      </c>
      <c r="F94" s="509" t="str">
        <f>'SAISIE LIEUX DE VISITE'!B122</f>
        <v>NR</v>
      </c>
      <c r="G94" s="510"/>
      <c r="H94" s="510"/>
    </row>
    <row r="95" spans="1:8" ht="15.75" x14ac:dyDescent="0.2">
      <c r="A95" s="311">
        <f>'SAISIE LIEUX DE VISITE'!J123</f>
        <v>102</v>
      </c>
      <c r="B95" s="506" t="str">
        <f>'SAISIE LIEUX DE VISITE'!K123</f>
        <v>L’accueil est assuré en permanence pendant les horaires d’ouverture du site.</v>
      </c>
      <c r="C95" s="311">
        <f>'SAISIE LIEUX DE VISITE'!L123</f>
        <v>3</v>
      </c>
      <c r="D95" s="507" t="str">
        <f>'SAISIE LIEUX DE VISITE'!M123</f>
        <v>OUI</v>
      </c>
      <c r="E95" s="508">
        <f>'SAISIE LIEUX DE VISITE'!N123</f>
        <v>0</v>
      </c>
      <c r="F95" s="509" t="str">
        <f>'SAISIE LIEUX DE VISITE'!B123</f>
        <v>NR</v>
      </c>
      <c r="G95" s="510"/>
      <c r="H95" s="510"/>
    </row>
    <row r="96" spans="1:8" ht="31.5" x14ac:dyDescent="0.2">
      <c r="A96" s="311">
        <f>'SAISIE LIEUX DE VISITE'!J125</f>
        <v>104</v>
      </c>
      <c r="B96" s="506" t="str">
        <f>'SAISIE LIEUX DE VISITE'!K125</f>
        <v>La tenue corporelle et vestimentaire du personnel de réception est propre et soignée.</v>
      </c>
      <c r="C96" s="311">
        <f>'SAISIE LIEUX DE VISITE'!L125</f>
        <v>3</v>
      </c>
      <c r="D96" s="507" t="str">
        <f>'SAISIE LIEUX DE VISITE'!M125</f>
        <v>OUI</v>
      </c>
      <c r="E96" s="508">
        <f>'SAISIE LIEUX DE VISITE'!N125</f>
        <v>0</v>
      </c>
      <c r="F96" s="509" t="str">
        <f>'SAISIE LIEUX DE VISITE'!B125</f>
        <v>NR</v>
      </c>
      <c r="G96" s="510"/>
      <c r="H96" s="510"/>
    </row>
    <row r="97" spans="1:8" ht="15.75" x14ac:dyDescent="0.2">
      <c r="A97" s="311">
        <f>'SAISIE LIEUX DE VISITE'!J126</f>
        <v>105</v>
      </c>
      <c r="B97" s="506" t="str">
        <f>'SAISIE LIEUX DE VISITE'!K126</f>
        <v xml:space="preserve">Le visiteur est spontanément salué à son arrivée. </v>
      </c>
      <c r="C97" s="311">
        <f>'SAISIE LIEUX DE VISITE'!L126</f>
        <v>3</v>
      </c>
      <c r="D97" s="507" t="str">
        <f>'SAISIE LIEUX DE VISITE'!M126</f>
        <v>OUI</v>
      </c>
      <c r="E97" s="508">
        <f>'SAISIE LIEUX DE VISITE'!N126</f>
        <v>0</v>
      </c>
      <c r="F97" s="509" t="str">
        <f>'SAISIE LIEUX DE VISITE'!B126</f>
        <v>NR</v>
      </c>
      <c r="G97" s="510"/>
      <c r="H97" s="510"/>
    </row>
    <row r="98" spans="1:8" ht="15.75" x14ac:dyDescent="0.2">
      <c r="A98" s="311">
        <f>'SAISIE LIEUX DE VISITE'!J127</f>
        <v>106</v>
      </c>
      <c r="B98" s="506" t="str">
        <f>'SAISIE LIEUX DE VISITE'!K127</f>
        <v>L'accueil est cordial à l'arrivée du visiteur.</v>
      </c>
      <c r="C98" s="311">
        <f>'SAISIE LIEUX DE VISITE'!L127</f>
        <v>9</v>
      </c>
      <c r="D98" s="507" t="str">
        <f>'SAISIE LIEUX DE VISITE'!M127</f>
        <v>Très Satisfaisant</v>
      </c>
      <c r="E98" s="508">
        <f>'SAISIE LIEUX DE VISITE'!N127</f>
        <v>0</v>
      </c>
      <c r="F98" s="509" t="str">
        <f>'SAISIE LIEUX DE VISITE'!B127</f>
        <v>NR</v>
      </c>
      <c r="G98" s="510"/>
      <c r="H98" s="510"/>
    </row>
    <row r="99" spans="1:8" ht="47.25" x14ac:dyDescent="0.2">
      <c r="A99" s="311">
        <f>'SAISIE LIEUX DE VISITE'!J128</f>
        <v>107</v>
      </c>
      <c r="B99" s="515" t="str">
        <f>'SAISIE LIEUX DE VISITE'!K128</f>
        <v>La prise en charge du visiteur est efficace. Si le personnel d'accueil est occupé, il fait un signe de reconnaissance. Il donne priorité à l'accueil des visiteurs par rapport aux autres taches.</v>
      </c>
      <c r="C99" s="311">
        <f>'SAISIE LIEUX DE VISITE'!L128</f>
        <v>3</v>
      </c>
      <c r="D99" s="507" t="str">
        <f>'SAISIE LIEUX DE VISITE'!M128</f>
        <v>Très Satisfaisant</v>
      </c>
      <c r="E99" s="508">
        <f>'SAISIE LIEUX DE VISITE'!N128</f>
        <v>0</v>
      </c>
      <c r="F99" s="509" t="str">
        <f>'SAISIE LIEUX DE VISITE'!B128</f>
        <v>NR</v>
      </c>
      <c r="G99" s="510"/>
      <c r="H99" s="510"/>
    </row>
    <row r="100" spans="1:8" ht="31.5" x14ac:dyDescent="0.2">
      <c r="A100" s="311">
        <f>'SAISIE LIEUX DE VISITE'!J129</f>
        <v>108</v>
      </c>
      <c r="B100" s="506" t="str">
        <f>'SAISIE LIEUX DE VISITE'!K129</f>
        <v xml:space="preserve">Si existants, les temps d'attente et les files d'attente sont gérés de manière efficace. </v>
      </c>
      <c r="C100" s="311">
        <f>'SAISIE LIEUX DE VISITE'!L129</f>
        <v>1</v>
      </c>
      <c r="D100" s="507" t="str">
        <f>'SAISIE LIEUX DE VISITE'!M129</f>
        <v>OUI</v>
      </c>
      <c r="E100" s="508">
        <f>'SAISIE LIEUX DE VISITE'!N129</f>
        <v>0</v>
      </c>
      <c r="F100" s="509" t="str">
        <f>'SAISIE LIEUX DE VISITE'!B129</f>
        <v>NR</v>
      </c>
      <c r="G100" s="510"/>
      <c r="H100" s="510"/>
    </row>
    <row r="101" spans="1:8" ht="31.5" x14ac:dyDescent="0.2">
      <c r="A101" s="311">
        <f>'SAISIE LIEUX DE VISITE'!J130</f>
        <v>109</v>
      </c>
      <c r="B101" s="506" t="str">
        <f>'SAISIE LIEUX DE VISITE'!K130</f>
        <v>Le personnel introduit oralement le contenu de la visite et/ou remet un guide de visite et/ou l'oriente vers le départ de visite.</v>
      </c>
      <c r="C101" s="311">
        <f>'SAISIE LIEUX DE VISITE'!L130</f>
        <v>3</v>
      </c>
      <c r="D101" s="507" t="str">
        <f>'SAISIE LIEUX DE VISITE'!M130</f>
        <v>OUI</v>
      </c>
      <c r="E101" s="508">
        <f>'SAISIE LIEUX DE VISITE'!N130</f>
        <v>0</v>
      </c>
      <c r="F101" s="509" t="str">
        <f>'SAISIE LIEUX DE VISITE'!B130</f>
        <v>NR</v>
      </c>
      <c r="G101" s="510"/>
      <c r="H101" s="510"/>
    </row>
    <row r="102" spans="1:8" ht="15.75" x14ac:dyDescent="0.2">
      <c r="A102" s="311">
        <f>'SAISIE LIEUX DE VISITE'!J132</f>
        <v>111</v>
      </c>
      <c r="B102" s="515" t="str">
        <f>'SAISIE LIEUX DE VISITE'!K132</f>
        <v>La prise en charge du visiteur est adaptée aux différents types de clientèles.</v>
      </c>
      <c r="C102" s="311">
        <f>'SAISIE LIEUX DE VISITE'!L132</f>
        <v>1</v>
      </c>
      <c r="D102" s="507" t="str">
        <f>'SAISIE LIEUX DE VISITE'!M132</f>
        <v>OUI</v>
      </c>
      <c r="E102" s="508">
        <f>'SAISIE LIEUX DE VISITE'!N132</f>
        <v>0</v>
      </c>
      <c r="F102" s="509" t="str">
        <f>'SAISIE LIEUX DE VISITE'!$B$132</f>
        <v>NR</v>
      </c>
      <c r="G102" s="510"/>
      <c r="H102" s="510"/>
    </row>
    <row r="103" spans="1:8" ht="15.75" x14ac:dyDescent="0.2">
      <c r="A103" s="311">
        <f>'SAISIE LIEUX DE VISITE'!J145</f>
        <v>124</v>
      </c>
      <c r="B103" s="515" t="str">
        <f>'SAISIE LIEUX DE VISITE'!K145</f>
        <v>L'accueil des vétérans est spontanément personnalisé.</v>
      </c>
      <c r="C103" s="311">
        <f>'SAISIE LIEUX DE VISITE'!L145</f>
        <v>3</v>
      </c>
      <c r="D103" s="507" t="str">
        <f>'SAISIE LIEUX DE VISITE'!M145</f>
        <v>Non Mesuré</v>
      </c>
      <c r="E103" s="508" t="str">
        <f>'SAISIE LIEUX DE VISITE'!N145</f>
        <v>Ce site n'est pas un lieu de mémoire</v>
      </c>
      <c r="F103" s="509" t="str">
        <f>'SAISIE LIEUX DE VISITE'!$B$145</f>
        <v>NR</v>
      </c>
      <c r="G103" s="510"/>
      <c r="H103" s="510"/>
    </row>
    <row r="104" spans="1:8" ht="15.75" x14ac:dyDescent="0.2">
      <c r="A104" s="311">
        <f>'SAISIE LIEUX DE VISITE'!J148</f>
        <v>126</v>
      </c>
      <c r="B104" s="506" t="str">
        <f>'SAISIE LIEUX DE VISITE'!K148</f>
        <v>Sur demande, le personnel est en mesure d'orienter efficacement le visiteur.</v>
      </c>
      <c r="C104" s="311">
        <f>'SAISIE LIEUX DE VISITE'!L148</f>
        <v>3</v>
      </c>
      <c r="D104" s="507" t="str">
        <f>'SAISIE LIEUX DE VISITE'!M148</f>
        <v>OUI</v>
      </c>
      <c r="E104" s="508">
        <f>'SAISIE LIEUX DE VISITE'!N148</f>
        <v>0</v>
      </c>
      <c r="F104" s="509" t="str">
        <f>'SAISIE LIEUX DE VISITE'!B148</f>
        <v>NR</v>
      </c>
      <c r="G104" s="510"/>
      <c r="H104" s="510"/>
    </row>
    <row r="105" spans="1:8" ht="31.5" x14ac:dyDescent="0.2">
      <c r="A105" s="311">
        <f>'SAISIE LIEUX DE VISITE'!J149</f>
        <v>127</v>
      </c>
      <c r="B105" s="515" t="str">
        <f>'SAISIE LIEUX DE VISITE'!K149</f>
        <v>Durant la visite, il est possible de poser des questions sur la thématique du lieu à un animateur, un chargé d'accueil ou une autre personne sur le site.</v>
      </c>
      <c r="C105" s="311">
        <f>'SAISIE LIEUX DE VISITE'!L149</f>
        <v>1</v>
      </c>
      <c r="D105" s="507" t="str">
        <f>'SAISIE LIEUX DE VISITE'!M149</f>
        <v>OUI</v>
      </c>
      <c r="E105" s="508">
        <f>'SAISIE LIEUX DE VISITE'!N149</f>
        <v>0</v>
      </c>
      <c r="F105" s="509" t="str">
        <f>'SAISIE LIEUX DE VISITE'!B149</f>
        <v>NR</v>
      </c>
      <c r="G105" s="510"/>
      <c r="H105" s="510"/>
    </row>
    <row r="106" spans="1:8" ht="47.25" x14ac:dyDescent="0.2">
      <c r="A106" s="311">
        <f>'SAISIE LIEUX DE VISITE'!J151</f>
        <v>129</v>
      </c>
      <c r="B106" s="515" t="str">
        <f>'SAISIE LIEUX DE VISITE'!K151</f>
        <v>Durant la visite, le visiteur se sent en sécurité : le site signale en sécurité passive (marquage) ou active (avertissement du personnel) les risques : lieux dangereux, surprenants, risques liés au milieu.</v>
      </c>
      <c r="C106" s="311">
        <f>'SAISIE LIEUX DE VISITE'!L151</f>
        <v>3</v>
      </c>
      <c r="D106" s="507" t="str">
        <f>'SAISIE LIEUX DE VISITE'!M151</f>
        <v>OUI</v>
      </c>
      <c r="E106" s="508">
        <f>'SAISIE LIEUX DE VISITE'!N151</f>
        <v>0</v>
      </c>
      <c r="F106" s="509" t="str">
        <f>'SAISIE LIEUX DE VISITE'!$B$151</f>
        <v>NR</v>
      </c>
      <c r="G106" s="510"/>
      <c r="H106" s="510"/>
    </row>
    <row r="107" spans="1:8" ht="15.75" x14ac:dyDescent="0.2">
      <c r="A107" s="311">
        <f>'SAISIE LIEUX DE VISITE'!J136</f>
        <v>115</v>
      </c>
      <c r="B107" s="506" t="str">
        <f>'SAISIE LIEUX DE VISITE'!K136</f>
        <v>Le visiteur est remercié et salué au moment de son départ de l'espace d'accueil</v>
      </c>
      <c r="C107" s="311">
        <f>'SAISIE LIEUX DE VISITE'!L136</f>
        <v>9</v>
      </c>
      <c r="D107" s="507" t="str">
        <f>'SAISIE LIEUX DE VISITE'!M136</f>
        <v>Très Satisfaisant</v>
      </c>
      <c r="E107" s="508">
        <f>'SAISIE LIEUX DE VISITE'!N136</f>
        <v>0</v>
      </c>
      <c r="F107" s="509" t="str">
        <f>'SAISIE LIEUX DE VISITE'!$B$136</f>
        <v>NR</v>
      </c>
      <c r="G107" s="510"/>
      <c r="H107" s="510"/>
    </row>
    <row r="108" spans="1:8" ht="31.5" x14ac:dyDescent="0.2">
      <c r="A108" s="311">
        <f>'SAISIE LIEUX DE VISITE'!J269</f>
        <v>232</v>
      </c>
      <c r="B108" s="506" t="str">
        <f>'SAISIE LIEUX DE VISITE'!K269</f>
        <v>Le positionnement du guide ou sa tenue vestimentaire permet une identification aisée.</v>
      </c>
      <c r="C108" s="311">
        <f>'SAISIE LIEUX DE VISITE'!L269</f>
        <v>3</v>
      </c>
      <c r="D108" s="507" t="str">
        <f>'SAISIE LIEUX DE VISITE'!M269</f>
        <v>OUI</v>
      </c>
      <c r="E108" s="508">
        <f>'SAISIE LIEUX DE VISITE'!N269</f>
        <v>0</v>
      </c>
      <c r="F108" s="509" t="str">
        <f>'SAISIE LIEUX DE VISITE'!B269</f>
        <v>NR</v>
      </c>
      <c r="G108" s="510"/>
      <c r="H108" s="510"/>
    </row>
    <row r="109" spans="1:8" ht="15.75" x14ac:dyDescent="0.2">
      <c r="A109" s="311">
        <f>'SAISIE LIEUX DE VISITE'!J270</f>
        <v>233</v>
      </c>
      <c r="B109" s="506" t="str">
        <f>'SAISIE LIEUX DE VISITE'!K270</f>
        <v>Le guide est ponctuel.</v>
      </c>
      <c r="C109" s="311">
        <f>'SAISIE LIEUX DE VISITE'!L270</f>
        <v>3</v>
      </c>
      <c r="D109" s="507" t="str">
        <f>'SAISIE LIEUX DE VISITE'!M270</f>
        <v>OUI</v>
      </c>
      <c r="E109" s="508">
        <f>'SAISIE LIEUX DE VISITE'!N270</f>
        <v>0</v>
      </c>
      <c r="F109" s="509" t="str">
        <f>'SAISIE LIEUX DE VISITE'!B270</f>
        <v>NR</v>
      </c>
      <c r="G109" s="510"/>
      <c r="H109" s="510"/>
    </row>
    <row r="110" spans="1:8" ht="15.75" x14ac:dyDescent="0.2">
      <c r="A110" s="311">
        <f>'SAISIE LIEUX DE VISITE'!J271</f>
        <v>234</v>
      </c>
      <c r="B110" s="515" t="str">
        <f>'SAISIE LIEUX DE VISITE'!K271</f>
        <v>Le guide se présente, annonce le déroulement et la durée de la visite.</v>
      </c>
      <c r="C110" s="311">
        <f>'SAISIE LIEUX DE VISITE'!L271</f>
        <v>3</v>
      </c>
      <c r="D110" s="507" t="str">
        <f>'SAISIE LIEUX DE VISITE'!M271</f>
        <v>OUI</v>
      </c>
      <c r="E110" s="508">
        <f>'SAISIE LIEUX DE VISITE'!N271</f>
        <v>0</v>
      </c>
      <c r="F110" s="509" t="str">
        <f>'SAISIE LIEUX DE VISITE'!B271</f>
        <v>NR</v>
      </c>
      <c r="G110" s="510"/>
      <c r="H110" s="510"/>
    </row>
    <row r="111" spans="1:8" ht="15.75" x14ac:dyDescent="0.2">
      <c r="A111" s="311">
        <f>'SAISIE LIEUX DE VISITE'!J272</f>
        <v>235</v>
      </c>
      <c r="B111" s="515" t="str">
        <f>'SAISIE LIEUX DE VISITE'!K272</f>
        <v>La durée de la visite est conforme aux informations communiquées.</v>
      </c>
      <c r="C111" s="311">
        <f>'SAISIE LIEUX DE VISITE'!L272</f>
        <v>1</v>
      </c>
      <c r="D111" s="507" t="str">
        <f>'SAISIE LIEUX DE VISITE'!M272</f>
        <v>OUI</v>
      </c>
      <c r="E111" s="508">
        <f>'SAISIE LIEUX DE VISITE'!N272</f>
        <v>0</v>
      </c>
      <c r="F111" s="509" t="str">
        <f>'SAISIE LIEUX DE VISITE'!B272</f>
        <v>NR</v>
      </c>
      <c r="G111" s="510"/>
      <c r="H111" s="510"/>
    </row>
    <row r="112" spans="1:8" ht="15.75" x14ac:dyDescent="0.2">
      <c r="A112" s="311">
        <f>'SAISIE LIEUX DE VISITE'!J273</f>
        <v>236</v>
      </c>
      <c r="B112" s="515" t="str">
        <f>'SAISIE LIEUX DE VISITE'!K273</f>
        <v>Le guide est aimable et souriant tout au long de la visite.</v>
      </c>
      <c r="C112" s="311">
        <f>'SAISIE LIEUX DE VISITE'!L273</f>
        <v>9</v>
      </c>
      <c r="D112" s="507" t="str">
        <f>'SAISIE LIEUX DE VISITE'!M273</f>
        <v>Très Satisfaisant</v>
      </c>
      <c r="E112" s="508">
        <f>'SAISIE LIEUX DE VISITE'!N273</f>
        <v>0</v>
      </c>
      <c r="F112" s="509" t="str">
        <f>'SAISIE LIEUX DE VISITE'!B273</f>
        <v>NR</v>
      </c>
      <c r="G112" s="510"/>
      <c r="H112" s="510"/>
    </row>
    <row r="113" spans="1:8" ht="15.75" x14ac:dyDescent="0.2">
      <c r="A113" s="311">
        <f>'SAISIE LIEUX DE VISITE'!J274</f>
        <v>237</v>
      </c>
      <c r="B113" s="515" t="str">
        <f>'SAISIE LIEUX DE VISITE'!K274</f>
        <v xml:space="preserve">Le guide fait preuve de pédagogie et adapte son discours au public présent. </v>
      </c>
      <c r="C113" s="311">
        <f>'SAISIE LIEUX DE VISITE'!L274</f>
        <v>9</v>
      </c>
      <c r="D113" s="507" t="str">
        <f>'SAISIE LIEUX DE VISITE'!M274</f>
        <v>Très Satisfaisant</v>
      </c>
      <c r="E113" s="508">
        <f>'SAISIE LIEUX DE VISITE'!N274</f>
        <v>0</v>
      </c>
      <c r="F113" s="509" t="str">
        <f>'SAISIE LIEUX DE VISITE'!B274</f>
        <v>NR</v>
      </c>
      <c r="G113" s="510"/>
      <c r="H113" s="510"/>
    </row>
    <row r="114" spans="1:8" ht="15.75" x14ac:dyDescent="0.2">
      <c r="A114" s="311">
        <f>'SAISIE LIEUX DE VISITE'!J275</f>
        <v>238</v>
      </c>
      <c r="B114" s="515" t="str">
        <f>'SAISIE LIEUX DE VISITE'!K275</f>
        <v>Le guide est en mesure de répondre aux questions posées.</v>
      </c>
      <c r="C114" s="311">
        <f>'SAISIE LIEUX DE VISITE'!L275</f>
        <v>3</v>
      </c>
      <c r="D114" s="507" t="str">
        <f>'SAISIE LIEUX DE VISITE'!M275</f>
        <v>OUI</v>
      </c>
      <c r="E114" s="508">
        <f>'SAISIE LIEUX DE VISITE'!N275</f>
        <v>0</v>
      </c>
      <c r="F114" s="509" t="str">
        <f>'SAISIE LIEUX DE VISITE'!B275</f>
        <v>NR</v>
      </c>
      <c r="G114" s="510"/>
      <c r="H114" s="510"/>
    </row>
    <row r="115" spans="1:8" ht="31.5" x14ac:dyDescent="0.2">
      <c r="A115" s="311">
        <f>'SAISIE LIEUX DE VISITE'!J276</f>
        <v>239</v>
      </c>
      <c r="B115" s="515" t="str">
        <f>'SAISIE LIEUX DE VISITE'!K276</f>
        <v>Si démonstration, le guide ou l'exécutant explique les gestes techniques, présente le produit et ses spécificités. Il maitrise la technique.</v>
      </c>
      <c r="C115" s="311">
        <f>'SAISIE LIEUX DE VISITE'!L276</f>
        <v>1</v>
      </c>
      <c r="D115" s="507" t="str">
        <f>'SAISIE LIEUX DE VISITE'!M276</f>
        <v>OUI</v>
      </c>
      <c r="E115" s="508">
        <f>'SAISIE LIEUX DE VISITE'!N276</f>
        <v>0</v>
      </c>
      <c r="F115" s="509" t="str">
        <f>'SAISIE LIEUX DE VISITE'!B276</f>
        <v>NR</v>
      </c>
      <c r="G115" s="510"/>
      <c r="H115" s="510"/>
    </row>
    <row r="116" spans="1:8" ht="15.75" x14ac:dyDescent="0.2">
      <c r="A116" s="311">
        <f>'SAISIE LIEUX DE VISITE'!J277</f>
        <v>240</v>
      </c>
      <c r="B116" s="515" t="str">
        <f>'SAISIE LIEUX DE VISITE'!K277</f>
        <v>Le guide sait maintenir l'attention des visiteurs.</v>
      </c>
      <c r="C116" s="311">
        <f>'SAISIE LIEUX DE VISITE'!L277</f>
        <v>3</v>
      </c>
      <c r="D116" s="507" t="str">
        <f>'SAISIE LIEUX DE VISITE'!M277</f>
        <v>OUI</v>
      </c>
      <c r="E116" s="508">
        <f>'SAISIE LIEUX DE VISITE'!N277</f>
        <v>0</v>
      </c>
      <c r="F116" s="509" t="str">
        <f>'SAISIE LIEUX DE VISITE'!B277</f>
        <v>NR</v>
      </c>
      <c r="G116" s="510"/>
      <c r="H116" s="510"/>
    </row>
    <row r="117" spans="1:8" ht="31.5" x14ac:dyDescent="0.2">
      <c r="A117" s="311">
        <f>'SAISIE LIEUX DE VISITE'!J278</f>
        <v>241</v>
      </c>
      <c r="B117" s="515" t="str">
        <f>'SAISIE LIEUX DE VISITE'!K278</f>
        <v>Le guide favorise les échanges avec les visiteurs et/ou  prévoit un temps d'échange pendant ou en fin de visite.</v>
      </c>
      <c r="C117" s="311">
        <f>'SAISIE LIEUX DE VISITE'!L278</f>
        <v>3</v>
      </c>
      <c r="D117" s="507" t="str">
        <f>'SAISIE LIEUX DE VISITE'!M278</f>
        <v>OUI</v>
      </c>
      <c r="E117" s="508">
        <f>'SAISIE LIEUX DE VISITE'!N278</f>
        <v>0</v>
      </c>
      <c r="F117" s="509" t="str">
        <f>'SAISIE LIEUX DE VISITE'!B278</f>
        <v>NR</v>
      </c>
      <c r="G117" s="510"/>
      <c r="H117" s="510"/>
    </row>
    <row r="118" spans="1:8" ht="15.75" x14ac:dyDescent="0.2">
      <c r="A118" s="311">
        <f>'SAISIE LIEUX DE VISITE'!J279</f>
        <v>242</v>
      </c>
      <c r="B118" s="515" t="str">
        <f>'SAISIE LIEUX DE VISITE'!K279</f>
        <v xml:space="preserve">Le guide s'assure de la bonne compréhension des visiteurs tout au long de la visite. </v>
      </c>
      <c r="C118" s="311">
        <f>'SAISIE LIEUX DE VISITE'!L279</f>
        <v>3</v>
      </c>
      <c r="D118" s="507" t="str">
        <f>'SAISIE LIEUX DE VISITE'!M279</f>
        <v>OUI</v>
      </c>
      <c r="E118" s="508">
        <f>'SAISIE LIEUX DE VISITE'!N279</f>
        <v>0</v>
      </c>
      <c r="F118" s="509" t="str">
        <f>'SAISIE LIEUX DE VISITE'!B279</f>
        <v>NR</v>
      </c>
      <c r="G118" s="510"/>
      <c r="H118" s="510"/>
    </row>
    <row r="119" spans="1:8" ht="31.5" x14ac:dyDescent="0.2">
      <c r="A119" s="311">
        <f>'SAISIE LIEUX DE VISITE'!J280</f>
        <v>243</v>
      </c>
      <c r="B119" s="515" t="str">
        <f>'SAISIE LIEUX DE VISITE'!K280</f>
        <v xml:space="preserve">Le guide veille au confort du visiteur. Il anticipe les besoins spécifiques de son public. </v>
      </c>
      <c r="C119" s="311">
        <f>'SAISIE LIEUX DE VISITE'!L280</f>
        <v>1</v>
      </c>
      <c r="D119" s="507" t="str">
        <f>'SAISIE LIEUX DE VISITE'!M280</f>
        <v>OUI</v>
      </c>
      <c r="E119" s="508">
        <f>'SAISIE LIEUX DE VISITE'!N280</f>
        <v>0</v>
      </c>
      <c r="F119" s="509" t="str">
        <f>'SAISIE LIEUX DE VISITE'!B280</f>
        <v>NR</v>
      </c>
      <c r="G119" s="510"/>
      <c r="H119" s="510"/>
    </row>
    <row r="120" spans="1:8" ht="15.75" x14ac:dyDescent="0.2">
      <c r="A120" s="311">
        <f>'SAISIE LIEUX DE VISITE'!J281</f>
        <v>244</v>
      </c>
      <c r="B120" s="515" t="str">
        <f>'SAISIE LIEUX DE VISITE'!K281</f>
        <v>Le guide remercie et salue les visiteurs en fin de visite.</v>
      </c>
      <c r="C120" s="311">
        <f>'SAISIE LIEUX DE VISITE'!L281</f>
        <v>3</v>
      </c>
      <c r="D120" s="507" t="str">
        <f>'SAISIE LIEUX DE VISITE'!M281</f>
        <v>OUI</v>
      </c>
      <c r="E120" s="508">
        <f>'SAISIE LIEUX DE VISITE'!N281</f>
        <v>0</v>
      </c>
      <c r="F120" s="509" t="str">
        <f>'SAISIE LIEUX DE VISITE'!B281</f>
        <v>NR</v>
      </c>
      <c r="G120" s="510"/>
      <c r="H120" s="510"/>
    </row>
    <row r="121" spans="1:8" ht="15.75" x14ac:dyDescent="0.2">
      <c r="A121" s="311">
        <f>'SAISIE LIEUX DE VISITE'!J291</f>
        <v>254</v>
      </c>
      <c r="B121" s="515" t="str">
        <f>'SAISIE LIEUX DE VISITE'!K291</f>
        <v>Le guide maîtrise le groupe de visiteurs selon le Règlement du Lieu de Mémoire.</v>
      </c>
      <c r="C121" s="311">
        <f>'SAISIE LIEUX DE VISITE'!L291</f>
        <v>3</v>
      </c>
      <c r="D121" s="507" t="str">
        <f>'SAISIE LIEUX DE VISITE'!M291</f>
        <v>Non Mesuré</v>
      </c>
      <c r="E121" s="508" t="str">
        <f>'SAISIE LIEUX DE VISITE'!N291</f>
        <v>Ce site n'est pas un lieu de mémoire</v>
      </c>
      <c r="F121" s="509" t="str">
        <f>'SAISIE LIEUX DE VISITE'!$B$291</f>
        <v>NR</v>
      </c>
      <c r="G121" s="510"/>
      <c r="H121" s="510"/>
    </row>
    <row r="122" spans="1:8" ht="31.5" x14ac:dyDescent="0.2">
      <c r="A122" s="311">
        <f>'SAISIE LIEUX DE VISITE'!J303</f>
        <v>265</v>
      </c>
      <c r="B122" s="515" t="str">
        <f>'SAISIE LIEUX DE VISITE'!K303</f>
        <v>Le personnel est aimable, disponible et attentif aux besoins de la clientèle. Il est capable d'apporter des renseignements sur les produits proposés.</v>
      </c>
      <c r="C122" s="311">
        <f>'SAISIE LIEUX DE VISITE'!L303</f>
        <v>3</v>
      </c>
      <c r="D122" s="507" t="str">
        <f>'SAISIE LIEUX DE VISITE'!M303</f>
        <v>OUI</v>
      </c>
      <c r="E122" s="508" t="str">
        <f>'SAISIE LIEUX DE VISITE'!N303</f>
        <v/>
      </c>
      <c r="F122" s="509" t="str">
        <f>'SAISIE LIEUX DE VISITE'!B303</f>
        <v>NR</v>
      </c>
      <c r="G122" s="510"/>
      <c r="H122" s="510"/>
    </row>
    <row r="123" spans="1:8" ht="31.5" x14ac:dyDescent="0.2">
      <c r="A123" s="311">
        <f>'SAISIE LIEUX DE VISITE'!J304</f>
        <v>266</v>
      </c>
      <c r="B123" s="515" t="str">
        <f>'SAISIE LIEUX DE VISITE'!K304</f>
        <v xml:space="preserve">Le personnel de la boutique est capable  de renseigner la clientèle et d'effectuer une transaction commerciale dans au moins une langue étrangère. </v>
      </c>
      <c r="C123" s="311">
        <f>'SAISIE LIEUX DE VISITE'!L304</f>
        <v>1</v>
      </c>
      <c r="D123" s="507" t="str">
        <f>'SAISIE LIEUX DE VISITE'!M304</f>
        <v>OUI</v>
      </c>
      <c r="E123" s="508" t="str">
        <f>'SAISIE LIEUX DE VISITE'!N304</f>
        <v/>
      </c>
      <c r="F123" s="509" t="str">
        <f>'SAISIE LIEUX DE VISITE'!B304</f>
        <v>NR</v>
      </c>
      <c r="G123" s="510"/>
      <c r="H123" s="510"/>
    </row>
    <row r="124" spans="1:8" ht="31.5" x14ac:dyDescent="0.2">
      <c r="A124" s="311">
        <f>'SAISIE LIEUX DE VISITE'!J305</f>
        <v>267</v>
      </c>
      <c r="B124" s="515" t="str">
        <f>'SAISIE LIEUX DE VISITE'!K305</f>
        <v xml:space="preserve">Le personnel de la boutique est capable  de renseigner la clientèle et d'effectuer une transaction commerciale dans  une deuxième langue étrangère. </v>
      </c>
      <c r="C124" s="311">
        <f>'SAISIE LIEUX DE VISITE'!L305</f>
        <v>1</v>
      </c>
      <c r="D124" s="507" t="str">
        <f>'SAISIE LIEUX DE VISITE'!M305</f>
        <v>OUI</v>
      </c>
      <c r="E124" s="508" t="str">
        <f>'SAISIE LIEUX DE VISITE'!N305</f>
        <v/>
      </c>
      <c r="F124" s="509" t="str">
        <f>'SAISIE LIEUX DE VISITE'!B305</f>
        <v>NR</v>
      </c>
      <c r="G124" s="510"/>
      <c r="H124" s="510"/>
    </row>
    <row r="125" spans="1:8" ht="31.5" x14ac:dyDescent="0.2">
      <c r="A125" s="311">
        <f>'SAISIE LIEUX DE VISITE'!J313</f>
        <v>273</v>
      </c>
      <c r="B125" s="515" t="str">
        <f>'SAISIE LIEUX DE VISITE'!K313</f>
        <v>Si existants, les activités et/ou les supports pour les enfants sont proposés spontanément.</v>
      </c>
      <c r="C125" s="311">
        <f>'SAISIE LIEUX DE VISITE'!L313</f>
        <v>1</v>
      </c>
      <c r="D125" s="507" t="str">
        <f>'SAISIE LIEUX DE VISITE'!M313</f>
        <v>OUI</v>
      </c>
      <c r="E125" s="508">
        <f>'SAISIE LIEUX DE VISITE'!N313</f>
        <v>0</v>
      </c>
      <c r="F125" s="509" t="str">
        <f>'SAISIE LIEUX DE VISITE'!$B$313</f>
        <v>NR</v>
      </c>
      <c r="G125" s="510"/>
      <c r="H125" s="510"/>
    </row>
    <row r="126" spans="1:8" ht="15.75" x14ac:dyDescent="0.2">
      <c r="A126" s="311">
        <f>'SAISIE LIEUX DE VISITE'!J318</f>
        <v>277</v>
      </c>
      <c r="B126" s="520" t="str">
        <f>'SAISIE LIEUX DE VISITE'!K318</f>
        <v>Il existe un référent en charge de l'accueil des publics scolaires.</v>
      </c>
      <c r="C126" s="311">
        <f>'SAISIE LIEUX DE VISITE'!L318</f>
        <v>1</v>
      </c>
      <c r="D126" s="507" t="str">
        <f>'SAISIE LIEUX DE VISITE'!M318</f>
        <v>OUI</v>
      </c>
      <c r="E126" s="508" t="str">
        <f>'SAISIE LIEUX DE VISITE'!N318</f>
        <v/>
      </c>
      <c r="F126" s="512" t="str">
        <f>'SAISIE LIEUX DE VISITE'!$B$318</f>
        <v>NR</v>
      </c>
      <c r="G126" s="510"/>
      <c r="H126" s="510"/>
    </row>
    <row r="127" spans="1:8" ht="15.75" x14ac:dyDescent="0.2">
      <c r="A127" s="311">
        <f>'SAISIE LIEUX DE VISITE'!J347</f>
        <v>303</v>
      </c>
      <c r="B127" s="515" t="str">
        <f>'SAISIE LIEUX DE VISITE'!K347</f>
        <v>Le personnel est souriant, accueillant et prend rapidement en charge le client.</v>
      </c>
      <c r="C127" s="311">
        <f>'SAISIE LIEUX DE VISITE'!L347</f>
        <v>3</v>
      </c>
      <c r="D127" s="507" t="str">
        <f>'SAISIE LIEUX DE VISITE'!M347</f>
        <v>Très Satisfaisant</v>
      </c>
      <c r="E127" s="508" t="str">
        <f>'SAISIE LIEUX DE VISITE'!N347</f>
        <v/>
      </c>
      <c r="F127" s="509" t="str">
        <f>'SAISIE LIEUX DE VISITE'!$B$347</f>
        <v>NR</v>
      </c>
      <c r="G127" s="510"/>
      <c r="H127" s="510"/>
    </row>
    <row r="128" spans="1:8" ht="31.5" x14ac:dyDescent="0.2">
      <c r="A128" s="311">
        <f>'SAISIE LIEUX DE VISITE'!J350</f>
        <v>306</v>
      </c>
      <c r="B128" s="515" t="str">
        <f>'SAISIE LIEUX DE VISITE'!K350</f>
        <v xml:space="preserve">Le personnel de la petite restauration est capable d'assurer la prise en charge de la clientèle dans une langue étrangère. </v>
      </c>
      <c r="C128" s="311">
        <f>'SAISIE LIEUX DE VISITE'!L350</f>
        <v>3</v>
      </c>
      <c r="D128" s="518" t="str">
        <f>'SAISIE LIEUX DE VISITE'!M350</f>
        <v>OUI</v>
      </c>
      <c r="E128" s="508" t="str">
        <f>'SAISIE LIEUX DE VISITE'!N350</f>
        <v/>
      </c>
      <c r="F128" s="509" t="str">
        <f>'SAISIE LIEUX DE VISITE'!B350</f>
        <v>NR</v>
      </c>
      <c r="G128" s="510"/>
      <c r="H128" s="510"/>
    </row>
    <row r="129" spans="1:8" ht="31.5" x14ac:dyDescent="0.2">
      <c r="A129" s="311">
        <f>'SAISIE LIEUX DE VISITE'!J351</f>
        <v>307</v>
      </c>
      <c r="B129" s="515" t="str">
        <f>'SAISIE LIEUX DE VISITE'!K351</f>
        <v xml:space="preserve">Le personnel de la petite restauration est capable d'assurer la prise en charge de la clientèle dans une deuxième langue étrangère. </v>
      </c>
      <c r="C129" s="311">
        <f>'SAISIE LIEUX DE VISITE'!L351</f>
        <v>3</v>
      </c>
      <c r="D129" s="518" t="str">
        <f>'SAISIE LIEUX DE VISITE'!M351</f>
        <v>OUI</v>
      </c>
      <c r="E129" s="508" t="str">
        <f>'SAISIE LIEUX DE VISITE'!N351</f>
        <v/>
      </c>
      <c r="F129" s="509" t="str">
        <f>'SAISIE LIEUX DE VISITE'!B351</f>
        <v>NR</v>
      </c>
      <c r="G129" s="510"/>
      <c r="H129" s="510"/>
    </row>
    <row r="130" spans="1:8" ht="15.75" x14ac:dyDescent="0.2">
      <c r="A130" s="311">
        <f>'SAISIE LIEUX DE VISITE'!J354</f>
        <v>308</v>
      </c>
      <c r="B130" s="506" t="str">
        <f>'SAISIE LIEUX DE VISITE'!K354</f>
        <v>L'accueil est cordial à l'arrivée du client au restaurant.</v>
      </c>
      <c r="C130" s="511">
        <f>'SAISIE LIEUX DE VISITE'!L354</f>
        <v>9</v>
      </c>
      <c r="D130" s="518" t="str">
        <f>'SAISIE LIEUX DE VISITE'!M354</f>
        <v>Très Satisfaisant</v>
      </c>
      <c r="E130" s="508" t="str">
        <f>'SAISIE LIEUX DE VISITE'!N354</f>
        <v/>
      </c>
      <c r="F130" s="509" t="str">
        <f>'SAISIE LIEUX DE VISITE'!B354</f>
        <v>NR</v>
      </c>
      <c r="G130" s="510"/>
      <c r="H130" s="510"/>
    </row>
    <row r="131" spans="1:8" ht="15.75" x14ac:dyDescent="0.2">
      <c r="A131" s="311">
        <f>'SAISIE LIEUX DE VISITE'!J355</f>
        <v>309</v>
      </c>
      <c r="B131" s="517" t="str">
        <f>'SAISIE LIEUX DE VISITE'!K355</f>
        <v>La prise en charge est efficace et adaptée aux clientèles spécifiques.</v>
      </c>
      <c r="C131" s="511">
        <f>'SAISIE LIEUX DE VISITE'!L355</f>
        <v>3</v>
      </c>
      <c r="D131" s="518" t="str">
        <f>'SAISIE LIEUX DE VISITE'!M355</f>
        <v>Très Satisfaisant</v>
      </c>
      <c r="E131" s="508" t="str">
        <f>'SAISIE LIEUX DE VISITE'!N355</f>
        <v/>
      </c>
      <c r="F131" s="509" t="str">
        <f>'SAISIE LIEUX DE VISITE'!B355</f>
        <v>NR</v>
      </c>
      <c r="G131" s="510"/>
      <c r="H131" s="510"/>
    </row>
    <row r="132" spans="1:8" ht="31.5" x14ac:dyDescent="0.2">
      <c r="A132" s="311">
        <f>'SAISIE LIEUX DE VISITE'!J356</f>
        <v>310</v>
      </c>
      <c r="B132" s="515" t="str">
        <f>'SAISIE LIEUX DE VISITE'!K356</f>
        <v xml:space="preserve">Le personnel de la restauration est capable d'assurer la prise en charge de la clientèle dans une langue étrangère. </v>
      </c>
      <c r="C132" s="311">
        <f>'SAISIE LIEUX DE VISITE'!L356</f>
        <v>3</v>
      </c>
      <c r="D132" s="518" t="str">
        <f>'SAISIE LIEUX DE VISITE'!M356</f>
        <v>OUI</v>
      </c>
      <c r="E132" s="508" t="str">
        <f>'SAISIE LIEUX DE VISITE'!N356</f>
        <v/>
      </c>
      <c r="F132" s="509" t="str">
        <f>'SAISIE LIEUX DE VISITE'!B356</f>
        <v>NR</v>
      </c>
      <c r="G132" s="510"/>
      <c r="H132" s="510"/>
    </row>
    <row r="133" spans="1:8" ht="31.5" x14ac:dyDescent="0.2">
      <c r="A133" s="311">
        <f>'SAISIE LIEUX DE VISITE'!J357</f>
        <v>311</v>
      </c>
      <c r="B133" s="515" t="str">
        <f>'SAISIE LIEUX DE VISITE'!K357</f>
        <v xml:space="preserve">Le personnel de la restauration est capable d'assurer la prise en charge de la clientèle dans une deuxième langue étrangère. </v>
      </c>
      <c r="C133" s="311">
        <f>'SAISIE LIEUX DE VISITE'!L357</f>
        <v>3</v>
      </c>
      <c r="D133" s="518" t="str">
        <f>'SAISIE LIEUX DE VISITE'!M357</f>
        <v>OUI</v>
      </c>
      <c r="E133" s="508" t="str">
        <f>'SAISIE LIEUX DE VISITE'!N357</f>
        <v/>
      </c>
      <c r="F133" s="509" t="str">
        <f>'SAISIE LIEUX DE VISITE'!B357</f>
        <v>NR</v>
      </c>
      <c r="G133" s="510"/>
      <c r="H133" s="510"/>
    </row>
    <row r="134" spans="1:8" ht="31.5" x14ac:dyDescent="0.2">
      <c r="A134" s="311">
        <f>'SAISIE LIEUX DE VISITE'!J366</f>
        <v>318</v>
      </c>
      <c r="B134" s="506" t="str">
        <f>'SAISIE LIEUX DE VISITE'!K366</f>
        <v xml:space="preserve">La prise de commande est rapide et complète. Le serveur est en mesure de conseiller le client (choix du vin, du plat, produits locaux…). </v>
      </c>
      <c r="C134" s="511">
        <f>'SAISIE LIEUX DE VISITE'!L366</f>
        <v>3</v>
      </c>
      <c r="D134" s="507" t="str">
        <f>'SAISIE LIEUX DE VISITE'!M366</f>
        <v>Très Satisfaisant</v>
      </c>
      <c r="E134" s="508" t="str">
        <f>'SAISIE LIEUX DE VISITE'!N366</f>
        <v/>
      </c>
      <c r="F134" s="509" t="str">
        <f>'SAISIE LIEUX DE VISITE'!$B$366</f>
        <v>NR</v>
      </c>
      <c r="G134" s="510"/>
      <c r="H134" s="510"/>
    </row>
    <row r="135" spans="1:8" ht="15.75" x14ac:dyDescent="0.2">
      <c r="A135" s="311">
        <f>'SAISIE LIEUX DE VISITE'!J368</f>
        <v>319</v>
      </c>
      <c r="B135" s="506" t="str">
        <f>'SAISIE LIEUX DE VISITE'!K368</f>
        <v>L'attitude de l'ensemble du personnel est professionnelle.</v>
      </c>
      <c r="C135" s="511">
        <f>'SAISIE LIEUX DE VISITE'!L368</f>
        <v>3</v>
      </c>
      <c r="D135" s="507" t="str">
        <f>'SAISIE LIEUX DE VISITE'!M368</f>
        <v>Très Satisfaisant</v>
      </c>
      <c r="E135" s="508" t="str">
        <f>'SAISIE LIEUX DE VISITE'!N368</f>
        <v/>
      </c>
      <c r="F135" s="509" t="str">
        <f>'SAISIE LIEUX DE VISITE'!B368</f>
        <v>NR</v>
      </c>
      <c r="G135" s="510"/>
      <c r="H135" s="510"/>
    </row>
    <row r="136" spans="1:8" ht="47.25" x14ac:dyDescent="0.2">
      <c r="A136" s="311">
        <f>'SAISIE LIEUX DE VISITE'!J369</f>
        <v>320</v>
      </c>
      <c r="B136" s="517" t="str">
        <f>'SAISIE LIEUX DE VISITE'!K369</f>
        <v>Le serveur souhaite un "bon appétit" ou une "bonne dégustation" au client, s'assure de la satisfaction du client au moins une fois durant le repas. Il est attentif au bon déroulement du repas. L'attente entre les plats est gérée.</v>
      </c>
      <c r="C136" s="511">
        <f>'SAISIE LIEUX DE VISITE'!L369</f>
        <v>9</v>
      </c>
      <c r="D136" s="507" t="str">
        <f>'SAISIE LIEUX DE VISITE'!M369</f>
        <v>Très Satisfaisant</v>
      </c>
      <c r="E136" s="508" t="str">
        <f>'SAISIE LIEUX DE VISITE'!N369</f>
        <v/>
      </c>
      <c r="F136" s="509" t="str">
        <f>'SAISIE LIEUX DE VISITE'!B369</f>
        <v>NR</v>
      </c>
      <c r="G136" s="510"/>
      <c r="H136" s="510"/>
    </row>
    <row r="137" spans="1:8" ht="15.75" x14ac:dyDescent="0.2">
      <c r="A137" s="311">
        <f>'SAISIE LIEUX DE VISITE'!J370</f>
        <v>321</v>
      </c>
      <c r="B137" s="506" t="str">
        <f>'SAISIE LIEUX DE VISITE'!K370</f>
        <v>Le personnel de cuisine comprend au moins une personne qualifiée.</v>
      </c>
      <c r="C137" s="511">
        <f>'SAISIE LIEUX DE VISITE'!L370</f>
        <v>1</v>
      </c>
      <c r="D137" s="507" t="str">
        <f>'SAISIE LIEUX DE VISITE'!M370</f>
        <v>OUI</v>
      </c>
      <c r="E137" s="508" t="str">
        <f>'SAISIE LIEUX DE VISITE'!N370</f>
        <v/>
      </c>
      <c r="F137" s="509" t="str">
        <f>'SAISIE LIEUX DE VISITE'!B370</f>
        <v>NR</v>
      </c>
      <c r="G137" s="510"/>
      <c r="H137" s="510"/>
    </row>
    <row r="138" spans="1:8" ht="15.75" x14ac:dyDescent="0.2">
      <c r="A138" s="311">
        <f>'SAISIE LIEUX DE VISITE'!J371</f>
        <v>322</v>
      </c>
      <c r="B138" s="506" t="str">
        <f>'SAISIE LIEUX DE VISITE'!K371</f>
        <v>Le personnel de salle est constitué d'au moins une personne qualifiée.</v>
      </c>
      <c r="C138" s="511">
        <f>'SAISIE LIEUX DE VISITE'!L371</f>
        <v>1</v>
      </c>
      <c r="D138" s="507" t="str">
        <f>'SAISIE LIEUX DE VISITE'!M371</f>
        <v>OUI</v>
      </c>
      <c r="E138" s="508" t="str">
        <f>'SAISIE LIEUX DE VISITE'!N371</f>
        <v/>
      </c>
      <c r="F138" s="509" t="str">
        <f>'SAISIE LIEUX DE VISITE'!B371</f>
        <v>NR</v>
      </c>
      <c r="G138" s="510"/>
      <c r="H138" s="510"/>
    </row>
    <row r="139" spans="1:8" ht="15.75" x14ac:dyDescent="0.2">
      <c r="A139" s="311">
        <f>'SAISIE LIEUX DE VISITE'!J372</f>
        <v>323</v>
      </c>
      <c r="B139" s="506" t="str">
        <f>'SAISIE LIEUX DE VISITE'!K372</f>
        <v>Le client est remercié et salué au moment de son départ du restaurant</v>
      </c>
      <c r="C139" s="511">
        <f>'SAISIE LIEUX DE VISITE'!L372</f>
        <v>3</v>
      </c>
      <c r="D139" s="507" t="str">
        <f>'SAISIE LIEUX DE VISITE'!M372</f>
        <v>OUI</v>
      </c>
      <c r="E139" s="508" t="str">
        <f>'SAISIE LIEUX DE VISITE'!N372</f>
        <v/>
      </c>
      <c r="F139" s="509" t="str">
        <f>'SAISIE LIEUX DE VISITE'!B372</f>
        <v>NR</v>
      </c>
      <c r="G139" s="510"/>
      <c r="H139" s="510"/>
    </row>
    <row r="140" spans="1:8" ht="31.5" x14ac:dyDescent="0.2">
      <c r="A140" s="311">
        <f>'SAISIE LIEUX DE VISITE'!J434</f>
        <v>372</v>
      </c>
      <c r="B140" s="506" t="str">
        <f>'SAISIE LIEUX DE VISITE'!K434</f>
        <v>L'établissement a sensibilisé son personnel à l'accueil des personnes en situation de handicap.</v>
      </c>
      <c r="C140" s="311">
        <f>'SAISIE LIEUX DE VISITE'!L434</f>
        <v>1</v>
      </c>
      <c r="D140" s="518" t="str">
        <f>'SAISIE LIEUX DE VISITE'!M434</f>
        <v>OUI</v>
      </c>
      <c r="E140" s="508">
        <f>'SAISIE LIEUX DE VISITE'!N434</f>
        <v>0</v>
      </c>
      <c r="F140" s="509" t="str">
        <f>'SAISIE LIEUX DE VISITE'!$B$434</f>
        <v>R</v>
      </c>
      <c r="G140" s="510"/>
      <c r="H140" s="510"/>
    </row>
    <row r="141" spans="1:8" s="503" customFormat="1" ht="29.25" customHeight="1" x14ac:dyDescent="0.3">
      <c r="A141" s="504"/>
      <c r="B141" s="690" t="str">
        <f>'RESULTAT GLOBAL'!C50</f>
        <v>CONFORT ET PROPRETE</v>
      </c>
      <c r="C141" s="691"/>
      <c r="D141" s="691"/>
      <c r="E141" s="719"/>
      <c r="F141" s="692"/>
      <c r="G141" s="693"/>
      <c r="H141" s="693"/>
    </row>
    <row r="142" spans="1:8" s="503" customFormat="1" ht="29.25" customHeight="1" x14ac:dyDescent="0.3">
      <c r="A142" s="505"/>
      <c r="B142" s="690" t="str">
        <f>'RESULTAT GLOBAL'!C51</f>
        <v>▪ Propreté</v>
      </c>
      <c r="C142" s="691" t="s">
        <v>44</v>
      </c>
      <c r="D142" s="691" t="s">
        <v>45</v>
      </c>
      <c r="E142" s="719" t="s">
        <v>46</v>
      </c>
      <c r="F142" s="692" t="s">
        <v>768</v>
      </c>
      <c r="G142" s="693" t="s">
        <v>769</v>
      </c>
      <c r="H142" s="693" t="s">
        <v>770</v>
      </c>
    </row>
    <row r="143" spans="1:8" ht="15.75" x14ac:dyDescent="0.2">
      <c r="A143" s="311">
        <f>'SAISIE LIEUX DE VISITE'!J73</f>
        <v>60</v>
      </c>
      <c r="B143" s="506" t="str">
        <f>'SAISIE LIEUX DE VISITE'!K73</f>
        <v xml:space="preserve">Les abords privatifs du lieu de visite sont propres. </v>
      </c>
      <c r="C143" s="311">
        <f>'SAISIE LIEUX DE VISITE'!L73</f>
        <v>3</v>
      </c>
      <c r="D143" s="507" t="str">
        <f>'SAISIE LIEUX DE VISITE'!M73</f>
        <v>Très Satisfaisant</v>
      </c>
      <c r="E143" s="508">
        <f>'SAISIE LIEUX DE VISITE'!N73</f>
        <v>0</v>
      </c>
      <c r="F143" s="509" t="str">
        <f>'SAISIE LIEUX DE VISITE'!$B$73</f>
        <v>NR</v>
      </c>
      <c r="G143" s="510"/>
      <c r="H143" s="510"/>
    </row>
    <row r="144" spans="1:8" ht="31.5" x14ac:dyDescent="0.2">
      <c r="A144" s="311">
        <f>'SAISIE LIEUX DE VISITE'!J76</f>
        <v>63</v>
      </c>
      <c r="B144" s="506" t="str">
        <f>'SAISIE LIEUX DE VISITE'!K76</f>
        <v>Les enseignes et la signalétique d'accès sous la responsabilité du site (si existantes) sont propres.</v>
      </c>
      <c r="C144" s="311">
        <f>'SAISIE LIEUX DE VISITE'!L76</f>
        <v>3</v>
      </c>
      <c r="D144" s="507" t="str">
        <f>'SAISIE LIEUX DE VISITE'!M76</f>
        <v>Très Satisfaisant</v>
      </c>
      <c r="E144" s="508">
        <f>'SAISIE LIEUX DE VISITE'!N76</f>
        <v>0</v>
      </c>
      <c r="F144" s="509" t="str">
        <f>'SAISIE LIEUX DE VISITE'!$B$76</f>
        <v>NR</v>
      </c>
      <c r="G144" s="510"/>
      <c r="H144" s="510"/>
    </row>
    <row r="145" spans="1:8" ht="31.5" x14ac:dyDescent="0.2">
      <c r="A145" s="311">
        <f>'SAISIE LIEUX DE VISITE'!J80</f>
        <v>67</v>
      </c>
      <c r="B145" s="506" t="str">
        <f>'SAISIE LIEUX DE VISITE'!K80</f>
        <v>Les extérieurs privatifs et l'entrée sont dotés de poubelles et de cendriers. Ils sont vidés régulièrement.</v>
      </c>
      <c r="C145" s="311">
        <f>'SAISIE LIEUX DE VISITE'!L80</f>
        <v>1</v>
      </c>
      <c r="D145" s="507" t="str">
        <f>'SAISIE LIEUX DE VISITE'!M80</f>
        <v>OUI</v>
      </c>
      <c r="E145" s="508">
        <f>'SAISIE LIEUX DE VISITE'!N80</f>
        <v>0</v>
      </c>
      <c r="F145" s="509" t="str">
        <f>'SAISIE LIEUX DE VISITE'!$B$80</f>
        <v>NR</v>
      </c>
      <c r="G145" s="510"/>
      <c r="H145" s="510"/>
    </row>
    <row r="146" spans="1:8" ht="15.75" x14ac:dyDescent="0.2">
      <c r="A146" s="311">
        <f>'SAISIE LIEUX DE VISITE'!J85</f>
        <v>71</v>
      </c>
      <c r="B146" s="506" t="str">
        <f>'SAISIE LIEUX DE VISITE'!K85</f>
        <v xml:space="preserve">Les extérieurs privatifs du lieu de visite sont propres. </v>
      </c>
      <c r="C146" s="311">
        <f>'SAISIE LIEUX DE VISITE'!L85</f>
        <v>3</v>
      </c>
      <c r="D146" s="507" t="str">
        <f>'SAISIE LIEUX DE VISITE'!M85</f>
        <v>Très Satisfaisant</v>
      </c>
      <c r="E146" s="508">
        <f>'SAISIE LIEUX DE VISITE'!N85</f>
        <v>0</v>
      </c>
      <c r="F146" s="509" t="str">
        <f>'SAISIE LIEUX DE VISITE'!$B$85</f>
        <v>NR</v>
      </c>
      <c r="G146" s="510"/>
      <c r="H146" s="510"/>
    </row>
    <row r="147" spans="1:8" ht="15.75" x14ac:dyDescent="0.2">
      <c r="A147" s="311">
        <f>'SAISIE LIEUX DE VISITE'!J88</f>
        <v>74</v>
      </c>
      <c r="B147" s="506" t="str">
        <f>'SAISIE LIEUX DE VISITE'!K88</f>
        <v>Si existante, les revêtements et le mobilier de terrasse sont propres.</v>
      </c>
      <c r="C147" s="311">
        <f>'SAISIE LIEUX DE VISITE'!L88</f>
        <v>3</v>
      </c>
      <c r="D147" s="507" t="str">
        <f>'SAISIE LIEUX DE VISITE'!M88</f>
        <v>Très Satisfaisant</v>
      </c>
      <c r="E147" s="508">
        <f>'SAISIE LIEUX DE VISITE'!N88</f>
        <v>0</v>
      </c>
      <c r="F147" s="509" t="str">
        <f>'SAISIE LIEUX DE VISITE'!$B$88</f>
        <v>NR</v>
      </c>
      <c r="G147" s="510"/>
      <c r="H147" s="510"/>
    </row>
    <row r="148" spans="1:8" ht="15.75" x14ac:dyDescent="0.2">
      <c r="A148" s="311">
        <f>'SAISIE LIEUX DE VISITE'!J99</f>
        <v>83</v>
      </c>
      <c r="B148" s="506" t="str">
        <f>'SAISIE LIEUX DE VISITE'!K99</f>
        <v>Le panneau d'informations est propre.</v>
      </c>
      <c r="C148" s="311">
        <f>'SAISIE LIEUX DE VISITE'!L99</f>
        <v>3</v>
      </c>
      <c r="D148" s="507" t="str">
        <f>'SAISIE LIEUX DE VISITE'!M99</f>
        <v>Très Satisfaisant</v>
      </c>
      <c r="E148" s="508">
        <f>'SAISIE LIEUX DE VISITE'!N99</f>
        <v>0</v>
      </c>
      <c r="F148" s="509" t="str">
        <f>'SAISIE LIEUX DE VISITE'!$B$99</f>
        <v>NR</v>
      </c>
      <c r="G148" s="510"/>
      <c r="H148" s="510"/>
    </row>
    <row r="149" spans="1:8" ht="15.75" x14ac:dyDescent="0.2">
      <c r="A149" s="311">
        <f>'SAISIE LIEUX DE VISITE'!J109</f>
        <v>91</v>
      </c>
      <c r="B149" s="506" t="str">
        <f>'SAISIE LIEUX DE VISITE'!K109</f>
        <v>L'espace d'accueil est propre.</v>
      </c>
      <c r="C149" s="311">
        <f>'SAISIE LIEUX DE VISITE'!L109</f>
        <v>3</v>
      </c>
      <c r="D149" s="507" t="str">
        <f>'SAISIE LIEUX DE VISITE'!M109</f>
        <v>Très Satisfaisant</v>
      </c>
      <c r="E149" s="508">
        <f>'SAISIE LIEUX DE VISITE'!N109</f>
        <v>0</v>
      </c>
      <c r="F149" s="509" t="str">
        <f>'SAISIE LIEUX DE VISITE'!$B$109</f>
        <v>NR</v>
      </c>
      <c r="G149" s="510"/>
      <c r="H149" s="510"/>
    </row>
    <row r="150" spans="1:8" ht="15.75" x14ac:dyDescent="0.2">
      <c r="A150" s="311">
        <f>'SAISIE LIEUX DE VISITE'!J113</f>
        <v>95</v>
      </c>
      <c r="B150" s="506" t="str">
        <f>'SAISIE LIEUX DE VISITE'!K113</f>
        <v>La signalétique interne est propre.</v>
      </c>
      <c r="C150" s="311">
        <f>'SAISIE LIEUX DE VISITE'!L113</f>
        <v>3</v>
      </c>
      <c r="D150" s="507" t="str">
        <f>'SAISIE LIEUX DE VISITE'!M113</f>
        <v>Très Satisfaisant</v>
      </c>
      <c r="E150" s="508">
        <f>'SAISIE LIEUX DE VISITE'!N113</f>
        <v>0</v>
      </c>
      <c r="F150" s="509" t="str">
        <f>'SAISIE LIEUX DE VISITE'!$B$113</f>
        <v>NR</v>
      </c>
      <c r="G150" s="510"/>
      <c r="H150" s="510"/>
    </row>
    <row r="151" spans="1:8" ht="31.5" x14ac:dyDescent="0.2">
      <c r="A151" s="311">
        <f>'SAISIE LIEUX DE VISITE'!J156</f>
        <v>132</v>
      </c>
      <c r="B151" s="506" t="str">
        <f>'SAISIE LIEUX DE VISITE'!K156</f>
        <v>Les revêtements muraux, les sols et les plafonds des espaces bâtis visités ou des salles d'exposition sont propres.</v>
      </c>
      <c r="C151" s="311">
        <f>'SAISIE LIEUX DE VISITE'!L156</f>
        <v>3</v>
      </c>
      <c r="D151" s="507" t="str">
        <f>'SAISIE LIEUX DE VISITE'!M156</f>
        <v>Très Satisfaisant</v>
      </c>
      <c r="E151" s="508">
        <f>'SAISIE LIEUX DE VISITE'!N156</f>
        <v>0</v>
      </c>
      <c r="F151" s="509" t="str">
        <f>'SAISIE LIEUX DE VISITE'!$B$156</f>
        <v>NR</v>
      </c>
      <c r="G151" s="510"/>
      <c r="H151" s="510"/>
    </row>
    <row r="152" spans="1:8" ht="15.75" x14ac:dyDescent="0.2">
      <c r="A152" s="311">
        <f>'SAISIE LIEUX DE VISITE'!J159</f>
        <v>135</v>
      </c>
      <c r="B152" s="515" t="str">
        <f>'SAISIE LIEUX DE VISITE'!K159</f>
        <v xml:space="preserve">Les jardins et/ou extérieurs privatifs visités sont propres. </v>
      </c>
      <c r="C152" s="311">
        <f>'SAISIE LIEUX DE VISITE'!L159</f>
        <v>3</v>
      </c>
      <c r="D152" s="507" t="str">
        <f>'SAISIE LIEUX DE VISITE'!M159</f>
        <v>Très Satisfaisant</v>
      </c>
      <c r="E152" s="508">
        <f>'SAISIE LIEUX DE VISITE'!N159</f>
        <v>0</v>
      </c>
      <c r="F152" s="509" t="str">
        <f>'SAISIE LIEUX DE VISITE'!$B$159</f>
        <v>NR</v>
      </c>
      <c r="G152" s="510"/>
      <c r="H152" s="510"/>
    </row>
    <row r="153" spans="1:8" ht="15.75" x14ac:dyDescent="0.2">
      <c r="A153" s="311">
        <f>'SAISIE LIEUX DE VISITE'!J172</f>
        <v>147</v>
      </c>
      <c r="B153" s="506" t="str">
        <f>'SAISIE LIEUX DE VISITE'!K172</f>
        <v>Les collections  sont propres.</v>
      </c>
      <c r="C153" s="311">
        <f>'SAISIE LIEUX DE VISITE'!L172</f>
        <v>3</v>
      </c>
      <c r="D153" s="507" t="str">
        <f>'SAISIE LIEUX DE VISITE'!M172</f>
        <v>Très Satisfaisant</v>
      </c>
      <c r="E153" s="508">
        <f>'SAISIE LIEUX DE VISITE'!N172</f>
        <v>0</v>
      </c>
      <c r="F153" s="509" t="str">
        <f>'SAISIE LIEUX DE VISITE'!B172</f>
        <v>NR</v>
      </c>
      <c r="G153" s="510"/>
      <c r="H153" s="510"/>
    </row>
    <row r="154" spans="1:8" ht="15.75" x14ac:dyDescent="0.2">
      <c r="A154" s="311">
        <f>'SAISIE LIEUX DE VISITE'!J173</f>
        <v>148</v>
      </c>
      <c r="B154" s="506" t="str">
        <f>'SAISIE LIEUX DE VISITE'!K173</f>
        <v>Les collections  sont entretenues.</v>
      </c>
      <c r="C154" s="311">
        <f>'SAISIE LIEUX DE VISITE'!L173</f>
        <v>3</v>
      </c>
      <c r="D154" s="507" t="str">
        <f>'SAISIE LIEUX DE VISITE'!M173</f>
        <v>Très Satisfaisant</v>
      </c>
      <c r="E154" s="508">
        <f>'SAISIE LIEUX DE VISITE'!N173</f>
        <v>0</v>
      </c>
      <c r="F154" s="509" t="str">
        <f>'SAISIE LIEUX DE VISITE'!B173</f>
        <v>NR</v>
      </c>
      <c r="G154" s="510"/>
      <c r="H154" s="510"/>
    </row>
    <row r="155" spans="1:8" ht="15.75" x14ac:dyDescent="0.2">
      <c r="A155" s="311">
        <f>'SAISIE LIEUX DE VISITE'!J174</f>
        <v>149</v>
      </c>
      <c r="B155" s="506" t="str">
        <f>'SAISIE LIEUX DE VISITE'!K174</f>
        <v>Les supports de présentation sont propres.</v>
      </c>
      <c r="C155" s="311">
        <f>'SAISIE LIEUX DE VISITE'!L174</f>
        <v>3</v>
      </c>
      <c r="D155" s="507" t="str">
        <f>'SAISIE LIEUX DE VISITE'!M174</f>
        <v>Très Satisfaisant</v>
      </c>
      <c r="E155" s="508">
        <f>'SAISIE LIEUX DE VISITE'!N174</f>
        <v>0</v>
      </c>
      <c r="F155" s="509" t="str">
        <f>'SAISIE LIEUX DE VISITE'!B174</f>
        <v>NR</v>
      </c>
      <c r="G155" s="510"/>
      <c r="H155" s="510"/>
    </row>
    <row r="156" spans="1:8" ht="15.75" x14ac:dyDescent="0.2">
      <c r="A156" s="311">
        <f>'SAISIE LIEUX DE VISITE'!J189</f>
        <v>162</v>
      </c>
      <c r="B156" s="515" t="str">
        <f>'SAISIE LIEUX DE VISITE'!K189</f>
        <v xml:space="preserve">Les supports de médiation sont propres. </v>
      </c>
      <c r="C156" s="311">
        <f>'SAISIE LIEUX DE VISITE'!L189</f>
        <v>3</v>
      </c>
      <c r="D156" s="507" t="str">
        <f>'SAISIE LIEUX DE VISITE'!M189</f>
        <v>Très Satisfaisant</v>
      </c>
      <c r="E156" s="508">
        <f>'SAISIE LIEUX DE VISITE'!N189</f>
        <v>0</v>
      </c>
      <c r="F156" s="509" t="str">
        <f>'SAISIE LIEUX DE VISITE'!$B$189</f>
        <v>NR</v>
      </c>
      <c r="G156" s="510"/>
      <c r="H156" s="510"/>
    </row>
    <row r="157" spans="1:8" ht="15.75" x14ac:dyDescent="0.2">
      <c r="A157" s="311">
        <f>'SAISIE LIEUX DE VISITE'!J223</f>
        <v>194</v>
      </c>
      <c r="B157" s="516" t="str">
        <f>'SAISIE LIEUX DE VISITE'!K223</f>
        <v>Parc de loisir, d’attraction, parc à thème : Les attractions sont propres</v>
      </c>
      <c r="C157" s="311">
        <f>'SAISIE LIEUX DE VISITE'!L223</f>
        <v>3</v>
      </c>
      <c r="D157" s="507" t="str">
        <f>'SAISIE LIEUX DE VISITE'!M223</f>
        <v>Très Satisfaisant</v>
      </c>
      <c r="E157" s="508" t="str">
        <f>'SAISIE LIEUX DE VISITE'!N223</f>
        <v/>
      </c>
      <c r="F157" s="509" t="str">
        <f>'SAISIE LIEUX DE VISITE'!$B$223</f>
        <v>NR</v>
      </c>
      <c r="G157" s="510"/>
      <c r="H157" s="510"/>
    </row>
    <row r="158" spans="1:8" ht="15.75" x14ac:dyDescent="0.2">
      <c r="A158" s="311">
        <f>'SAISIE LIEUX DE VISITE'!J254</f>
        <v>220</v>
      </c>
      <c r="B158" s="506" t="str">
        <f>'SAISIE LIEUX DE VISITE'!K254</f>
        <v>Les équipements des sanitaires sont propres.</v>
      </c>
      <c r="C158" s="311">
        <f>'SAISIE LIEUX DE VISITE'!L254</f>
        <v>3</v>
      </c>
      <c r="D158" s="507" t="str">
        <f>'SAISIE LIEUX DE VISITE'!M254</f>
        <v>Très Satisfaisant</v>
      </c>
      <c r="E158" s="508" t="str">
        <f>'SAISIE LIEUX DE VISITE'!N254</f>
        <v/>
      </c>
      <c r="F158" s="509" t="str">
        <f>'SAISIE LIEUX DE VISITE'!$B$254</f>
        <v>NR</v>
      </c>
      <c r="G158" s="510"/>
      <c r="H158" s="510"/>
    </row>
    <row r="159" spans="1:8" ht="15.75" x14ac:dyDescent="0.2">
      <c r="A159" s="311">
        <f>'SAISIE LIEUX DE VISITE'!J256</f>
        <v>222</v>
      </c>
      <c r="B159" s="506" t="str">
        <f>'SAISIE LIEUX DE VISITE'!K256</f>
        <v>Les revêtements des sanitaires sont propres.</v>
      </c>
      <c r="C159" s="311">
        <f>'SAISIE LIEUX DE VISITE'!L256</f>
        <v>3</v>
      </c>
      <c r="D159" s="507" t="str">
        <f>'SAISIE LIEUX DE VISITE'!M256</f>
        <v>Très Satisfaisant</v>
      </c>
      <c r="E159" s="508" t="str">
        <f>'SAISIE LIEUX DE VISITE'!N256</f>
        <v/>
      </c>
      <c r="F159" s="509" t="str">
        <f>'SAISIE LIEUX DE VISITE'!$B$256</f>
        <v>NR</v>
      </c>
      <c r="G159" s="510"/>
      <c r="H159" s="510"/>
    </row>
    <row r="160" spans="1:8" ht="15.75" x14ac:dyDescent="0.2">
      <c r="A160" s="311">
        <f>'SAISIE LIEUX DE VISITE'!J259</f>
        <v>225</v>
      </c>
      <c r="B160" s="506" t="str">
        <f>'SAISIE LIEUX DE VISITE'!K259</f>
        <v>Il n'y a pas d'odeur désagréable dans les sanitaires.</v>
      </c>
      <c r="C160" s="311">
        <f>'SAISIE LIEUX DE VISITE'!L259</f>
        <v>3</v>
      </c>
      <c r="D160" s="507" t="str">
        <f>'SAISIE LIEUX DE VISITE'!M252</f>
        <v>Très Satisfaisant</v>
      </c>
      <c r="E160" s="508" t="str">
        <f>'SAISIE LIEUX DE VISITE'!N252</f>
        <v/>
      </c>
      <c r="F160" s="509" t="str">
        <f>'SAISIE LIEUX DE VISITE'!$B$259</f>
        <v>NR</v>
      </c>
      <c r="G160" s="510"/>
      <c r="H160" s="510"/>
    </row>
    <row r="161" spans="1:8" ht="15.75" x14ac:dyDescent="0.2">
      <c r="A161" s="311">
        <f>'SAISIE LIEUX DE VISITE'!J294</f>
        <v>256</v>
      </c>
      <c r="B161" s="515" t="str">
        <f>'SAISIE LIEUX DE VISITE'!K294</f>
        <v xml:space="preserve">La boutique ou espace de vente est propre </v>
      </c>
      <c r="C161" s="311">
        <f>'SAISIE LIEUX DE VISITE'!L294</f>
        <v>3</v>
      </c>
      <c r="D161" s="507" t="str">
        <f>'SAISIE LIEUX DE VISITE'!M294</f>
        <v>Très Satisfaisant</v>
      </c>
      <c r="E161" s="508" t="str">
        <f>'SAISIE LIEUX DE VISITE'!N294</f>
        <v/>
      </c>
      <c r="F161" s="509" t="str">
        <f>'SAISIE LIEUX DE VISITE'!$B$294</f>
        <v>NR</v>
      </c>
      <c r="G161" s="510"/>
      <c r="H161" s="510"/>
    </row>
    <row r="162" spans="1:8" ht="31.5" x14ac:dyDescent="0.2">
      <c r="A162" s="311">
        <f>'SAISIE LIEUX DE VISITE'!J314</f>
        <v>274</v>
      </c>
      <c r="B162" s="506" t="str">
        <f>'SAISIE LIEUX DE VISITE'!K314</f>
        <v>Si existants, les espaces et/ou les équipements à destination des enfants sont propres.</v>
      </c>
      <c r="C162" s="311">
        <f>'SAISIE LIEUX DE VISITE'!L314</f>
        <v>3</v>
      </c>
      <c r="D162" s="507" t="str">
        <f>'SAISIE LIEUX DE VISITE'!M314</f>
        <v>Très Satisfaisant</v>
      </c>
      <c r="E162" s="508">
        <f>'SAISIE LIEUX DE VISITE'!N314</f>
        <v>0</v>
      </c>
      <c r="F162" s="509" t="str">
        <f>'SAISIE LIEUX DE VISITE'!$B$314</f>
        <v>NR</v>
      </c>
      <c r="G162" s="510"/>
      <c r="H162" s="510"/>
    </row>
    <row r="163" spans="1:8" ht="15.75" x14ac:dyDescent="0.2">
      <c r="A163" s="311">
        <f>'SAISIE LIEUX DE VISITE'!J343</f>
        <v>299</v>
      </c>
      <c r="B163" s="506" t="str">
        <f>'SAISIE LIEUX DE VISITE'!K343</f>
        <v>L'espace de petite restauration est propre.</v>
      </c>
      <c r="C163" s="311">
        <f>'SAISIE LIEUX DE VISITE'!L343</f>
        <v>3</v>
      </c>
      <c r="D163" s="507" t="str">
        <f>'SAISIE LIEUX DE VISITE'!M343</f>
        <v>Très Satisfaisant</v>
      </c>
      <c r="E163" s="508" t="str">
        <f>'SAISIE LIEUX DE VISITE'!N343</f>
        <v/>
      </c>
      <c r="F163" s="509" t="str">
        <f>'SAISIE LIEUX DE VISITE'!$B$343</f>
        <v>NR</v>
      </c>
      <c r="G163" s="510"/>
      <c r="H163" s="510"/>
    </row>
    <row r="164" spans="1:8" ht="15.75" x14ac:dyDescent="0.2">
      <c r="A164" s="311">
        <f>'SAISIE LIEUX DE VISITE'!J346</f>
        <v>302</v>
      </c>
      <c r="B164" s="506" t="str">
        <f>'SAISIE LIEUX DE VISITE'!K346</f>
        <v>Le mobilier et la vaisselle de la petite restauration sont propres.</v>
      </c>
      <c r="C164" s="311">
        <f>'SAISIE LIEUX DE VISITE'!L346</f>
        <v>3</v>
      </c>
      <c r="D164" s="507" t="str">
        <f>'SAISIE LIEUX DE VISITE'!M346</f>
        <v>Très Satisfaisant</v>
      </c>
      <c r="E164" s="508" t="str">
        <f>'SAISIE LIEUX DE VISITE'!N346</f>
        <v/>
      </c>
      <c r="F164" s="509" t="str">
        <f>'SAISIE LIEUX DE VISITE'!$B$346</f>
        <v>NR</v>
      </c>
      <c r="G164" s="510"/>
      <c r="H164" s="510"/>
    </row>
    <row r="165" spans="1:8" ht="31.5" x14ac:dyDescent="0.2">
      <c r="A165" s="311">
        <f>'SAISIE LIEUX DE VISITE'!J378</f>
        <v>327</v>
      </c>
      <c r="B165" s="517" t="str">
        <f>'SAISIE LIEUX DE VISITE'!K378</f>
        <v>Les revêtements muraux, les sols, les plafonds, les portes et les fenêtres de la salle de restaurant sont propres.</v>
      </c>
      <c r="C165" s="511">
        <f>'SAISIE LIEUX DE VISITE'!L378</f>
        <v>3</v>
      </c>
      <c r="D165" s="507" t="str">
        <f>'SAISIE LIEUX DE VISITE'!M378</f>
        <v>Très Satisfaisant</v>
      </c>
      <c r="E165" s="508" t="str">
        <f>'SAISIE LIEUX DE VISITE'!N378</f>
        <v/>
      </c>
      <c r="F165" s="509" t="str">
        <f>'SAISIE LIEUX DE VISITE'!$B$378</f>
        <v>NR</v>
      </c>
      <c r="G165" s="510"/>
      <c r="H165" s="510"/>
    </row>
    <row r="166" spans="1:8" ht="15.75" x14ac:dyDescent="0.2">
      <c r="A166" s="311">
        <f>'SAISIE LIEUX DE VISITE'!J380</f>
        <v>329</v>
      </c>
      <c r="B166" s="506" t="str">
        <f>'SAISIE LIEUX DE VISITE'!K380</f>
        <v>Le mobilier de la salle de restaurant et la mise en place de la table sont propres.</v>
      </c>
      <c r="C166" s="511">
        <f>'SAISIE LIEUX DE VISITE'!L380</f>
        <v>3</v>
      </c>
      <c r="D166" s="507" t="str">
        <f>'SAISIE LIEUX DE VISITE'!M380</f>
        <v>Très Satisfaisant</v>
      </c>
      <c r="E166" s="508" t="str">
        <f>'SAISIE LIEUX DE VISITE'!N380</f>
        <v/>
      </c>
      <c r="F166" s="509" t="str">
        <f>'SAISIE LIEUX DE VISITE'!$B$380</f>
        <v>NR</v>
      </c>
      <c r="G166" s="510"/>
      <c r="H166" s="510"/>
    </row>
    <row r="167" spans="1:8" ht="15.75" x14ac:dyDescent="0.2">
      <c r="A167" s="311">
        <f>'SAISIE LIEUX DE VISITE'!J391</f>
        <v>338</v>
      </c>
      <c r="B167" s="506" t="str">
        <f>'SAISIE LIEUX DE VISITE'!K391</f>
        <v>Les équipements des sanitaires sont propres.</v>
      </c>
      <c r="C167" s="311">
        <f>'SAISIE LIEUX DE VISITE'!L391</f>
        <v>3</v>
      </c>
      <c r="D167" s="518" t="str">
        <f>'SAISIE LIEUX DE VISITE'!M391</f>
        <v>Très Satisfaisant</v>
      </c>
      <c r="E167" s="508" t="str">
        <f>'SAISIE LIEUX DE VISITE'!N391</f>
        <v/>
      </c>
      <c r="F167" s="509" t="str">
        <f>'SAISIE LIEUX DE VISITE'!$B$391</f>
        <v>NR</v>
      </c>
      <c r="G167" s="510"/>
      <c r="H167" s="510"/>
    </row>
    <row r="168" spans="1:8" ht="15.75" x14ac:dyDescent="0.2">
      <c r="A168" s="311">
        <f>'SAISIE LIEUX DE VISITE'!J393</f>
        <v>340</v>
      </c>
      <c r="B168" s="506" t="str">
        <f>'SAISIE LIEUX DE VISITE'!K393</f>
        <v>Les revêtements des sanitaires sont propres.</v>
      </c>
      <c r="C168" s="311">
        <f>'SAISIE LIEUX DE VISITE'!L393</f>
        <v>3</v>
      </c>
      <c r="D168" s="518" t="str">
        <f>'SAISIE LIEUX DE VISITE'!M393</f>
        <v>Très Satisfaisant</v>
      </c>
      <c r="E168" s="508" t="str">
        <f>'SAISIE LIEUX DE VISITE'!N393</f>
        <v/>
      </c>
      <c r="F168" s="509" t="str">
        <f>'SAISIE LIEUX DE VISITE'!$B$393</f>
        <v>NR</v>
      </c>
      <c r="G168" s="510"/>
      <c r="H168" s="510"/>
    </row>
    <row r="169" spans="1:8" ht="15.75" x14ac:dyDescent="0.2">
      <c r="A169" s="311">
        <f>'SAISIE LIEUX DE VISITE'!J396</f>
        <v>343</v>
      </c>
      <c r="B169" s="506" t="str">
        <f>'SAISIE LIEUX DE VISITE'!K396</f>
        <v>Présence d'un système désodorisant  dans les sanitaires.</v>
      </c>
      <c r="C169" s="311">
        <f>'SAISIE LIEUX DE VISITE'!L396</f>
        <v>3</v>
      </c>
      <c r="D169" s="518" t="str">
        <f>'SAISIE LIEUX DE VISITE'!M396</f>
        <v>OUI</v>
      </c>
      <c r="E169" s="508" t="str">
        <f>'SAISIE LIEUX DE VISITE'!N396</f>
        <v/>
      </c>
      <c r="F169" s="509" t="str">
        <f>'SAISIE LIEUX DE VISITE'!$B$396</f>
        <v>NR</v>
      </c>
      <c r="G169" s="510"/>
      <c r="H169" s="510"/>
    </row>
    <row r="170" spans="1:8" s="503" customFormat="1" ht="29.25" customHeight="1" x14ac:dyDescent="0.3">
      <c r="A170" s="505"/>
      <c r="B170" s="690" t="str">
        <f>'RESULTAT GLOBAL'!C52</f>
        <v>▪ Etat</v>
      </c>
      <c r="C170" s="691" t="s">
        <v>44</v>
      </c>
      <c r="D170" s="691" t="s">
        <v>45</v>
      </c>
      <c r="E170" s="719" t="s">
        <v>46</v>
      </c>
      <c r="F170" s="692" t="s">
        <v>768</v>
      </c>
      <c r="G170" s="693" t="s">
        <v>769</v>
      </c>
      <c r="H170" s="693" t="s">
        <v>770</v>
      </c>
    </row>
    <row r="171" spans="1:8" ht="15.75" x14ac:dyDescent="0.2">
      <c r="A171" s="311">
        <f>'SAISIE LIEUX DE VISITE'!J74</f>
        <v>61</v>
      </c>
      <c r="B171" s="506" t="str">
        <f>'SAISIE LIEUX DE VISITE'!K74</f>
        <v xml:space="preserve">Les abords privatifs du lieu de visite sont en bon état. </v>
      </c>
      <c r="C171" s="311">
        <f>'SAISIE LIEUX DE VISITE'!L74</f>
        <v>3</v>
      </c>
      <c r="D171" s="507" t="str">
        <f>'SAISIE LIEUX DE VISITE'!M74</f>
        <v>Très Satisfaisant</v>
      </c>
      <c r="E171" s="508">
        <f>'SAISIE LIEUX DE VISITE'!N74</f>
        <v>0</v>
      </c>
      <c r="F171" s="509" t="str">
        <f>'SAISIE LIEUX DE VISITE'!$B$74</f>
        <v>R</v>
      </c>
      <c r="G171" s="510"/>
      <c r="H171" s="510"/>
    </row>
    <row r="172" spans="1:8" ht="31.5" x14ac:dyDescent="0.2">
      <c r="A172" s="311">
        <f>'SAISIE LIEUX DE VISITE'!J77</f>
        <v>64</v>
      </c>
      <c r="B172" s="506" t="str">
        <f>'SAISIE LIEUX DE VISITE'!K77</f>
        <v xml:space="preserve">Les enseignes et la signalétique d'accès sous la responsabilité du site (si existantes) sont en bon état. </v>
      </c>
      <c r="C172" s="311">
        <f>'SAISIE LIEUX DE VISITE'!L77</f>
        <v>3</v>
      </c>
      <c r="D172" s="507" t="str">
        <f>'SAISIE LIEUX DE VISITE'!M77</f>
        <v>Très Satisfaisant</v>
      </c>
      <c r="E172" s="508">
        <f>'SAISIE LIEUX DE VISITE'!N77</f>
        <v>0</v>
      </c>
      <c r="F172" s="509" t="str">
        <f>'SAISIE LIEUX DE VISITE'!$B$77</f>
        <v>R</v>
      </c>
      <c r="G172" s="510"/>
      <c r="H172" s="510"/>
    </row>
    <row r="173" spans="1:8" ht="15.75" x14ac:dyDescent="0.2">
      <c r="A173" s="311">
        <f>'SAISIE LIEUX DE VISITE'!J81</f>
        <v>68</v>
      </c>
      <c r="B173" s="506" t="str">
        <f>'SAISIE LIEUX DE VISITE'!K81</f>
        <v>Si des drapeaux flottants sont présentés, ils sont en parfait état.</v>
      </c>
      <c r="C173" s="311">
        <f>'SAISIE LIEUX DE VISITE'!L81</f>
        <v>3</v>
      </c>
      <c r="D173" s="507" t="str">
        <f>'SAISIE LIEUX DE VISITE'!M81</f>
        <v>OUI</v>
      </c>
      <c r="E173" s="508">
        <f>'SAISIE LIEUX DE VISITE'!N81</f>
        <v>0</v>
      </c>
      <c r="F173" s="509" t="str">
        <f>'SAISIE LIEUX DE VISITE'!$B$81</f>
        <v>R</v>
      </c>
      <c r="G173" s="510"/>
      <c r="H173" s="510"/>
    </row>
    <row r="174" spans="1:8" ht="15.75" x14ac:dyDescent="0.2">
      <c r="A174" s="311">
        <f>'SAISIE LIEUX DE VISITE'!J86</f>
        <v>72</v>
      </c>
      <c r="B174" s="506" t="str">
        <f>'SAISIE LIEUX DE VISITE'!K86</f>
        <v xml:space="preserve">Les extérieurs privatifs du lieu de visite sont en bon état. </v>
      </c>
      <c r="C174" s="311">
        <f>'SAISIE LIEUX DE VISITE'!L86</f>
        <v>3</v>
      </c>
      <c r="D174" s="507" t="str">
        <f>'SAISIE LIEUX DE VISITE'!M86</f>
        <v>Très Satisfaisant</v>
      </c>
      <c r="E174" s="508">
        <f>'SAISIE LIEUX DE VISITE'!N86</f>
        <v>0</v>
      </c>
      <c r="F174" s="509" t="str">
        <f>'SAISIE LIEUX DE VISITE'!$B$86</f>
        <v>R</v>
      </c>
      <c r="G174" s="510"/>
      <c r="H174" s="510"/>
    </row>
    <row r="175" spans="1:8" ht="15.75" x14ac:dyDescent="0.2">
      <c r="A175" s="311">
        <f>'SAISIE LIEUX DE VISITE'!J89</f>
        <v>75</v>
      </c>
      <c r="B175" s="506" t="str">
        <f>'SAISIE LIEUX DE VISITE'!K89</f>
        <v>Si existante, les revêtements et le mobilier de terrasse sont en bon état.</v>
      </c>
      <c r="C175" s="311">
        <f>'SAISIE LIEUX DE VISITE'!L89</f>
        <v>3</v>
      </c>
      <c r="D175" s="507" t="str">
        <f>'SAISIE LIEUX DE VISITE'!M89</f>
        <v>Très Satisfaisant</v>
      </c>
      <c r="E175" s="508">
        <f>'SAISIE LIEUX DE VISITE'!N89</f>
        <v>0</v>
      </c>
      <c r="F175" s="509" t="str">
        <f>'SAISIE LIEUX DE VISITE'!$B$89</f>
        <v>R</v>
      </c>
      <c r="G175" s="510"/>
      <c r="H175" s="510"/>
    </row>
    <row r="176" spans="1:8" ht="15.75" x14ac:dyDescent="0.2">
      <c r="A176" s="311">
        <f>'SAISIE LIEUX DE VISITE'!J100</f>
        <v>84</v>
      </c>
      <c r="B176" s="506" t="str">
        <f>'SAISIE LIEUX DE VISITE'!K100</f>
        <v>Le panneau d'informations extérieur est en bon état.</v>
      </c>
      <c r="C176" s="311">
        <f>'SAISIE LIEUX DE VISITE'!L100</f>
        <v>3</v>
      </c>
      <c r="D176" s="507" t="str">
        <f>'SAISIE LIEUX DE VISITE'!M100</f>
        <v>Très Satisfaisant</v>
      </c>
      <c r="E176" s="508">
        <f>'SAISIE LIEUX DE VISITE'!N100</f>
        <v>0</v>
      </c>
      <c r="F176" s="509" t="str">
        <f>'SAISIE LIEUX DE VISITE'!$B$100</f>
        <v>R</v>
      </c>
      <c r="G176" s="510"/>
      <c r="H176" s="510"/>
    </row>
    <row r="177" spans="1:8" ht="15.75" x14ac:dyDescent="0.2">
      <c r="A177" s="311">
        <f>'SAISIE LIEUX DE VISITE'!J110</f>
        <v>92</v>
      </c>
      <c r="B177" s="506" t="str">
        <f>'SAISIE LIEUX DE VISITE'!K110</f>
        <v>L'espace d'accueil est en bon état.</v>
      </c>
      <c r="C177" s="311">
        <f>'SAISIE LIEUX DE VISITE'!L110</f>
        <v>3</v>
      </c>
      <c r="D177" s="507" t="str">
        <f>'SAISIE LIEUX DE VISITE'!M110</f>
        <v>Très Satisfaisant</v>
      </c>
      <c r="E177" s="508">
        <f>'SAISIE LIEUX DE VISITE'!N110</f>
        <v>0</v>
      </c>
      <c r="F177" s="509" t="str">
        <f>'SAISIE LIEUX DE VISITE'!$B$110</f>
        <v>R</v>
      </c>
      <c r="G177" s="510"/>
      <c r="H177" s="510"/>
    </row>
    <row r="178" spans="1:8" ht="15.75" x14ac:dyDescent="0.2">
      <c r="A178" s="311">
        <f>'SAISIE LIEUX DE VISITE'!J114</f>
        <v>96</v>
      </c>
      <c r="B178" s="506" t="str">
        <f>'SAISIE LIEUX DE VISITE'!K114</f>
        <v>La signalétique interne est en bon état.</v>
      </c>
      <c r="C178" s="311">
        <f>'SAISIE LIEUX DE VISITE'!L114</f>
        <v>3</v>
      </c>
      <c r="D178" s="507" t="str">
        <f>'SAISIE LIEUX DE VISITE'!M114</f>
        <v>Très Satisfaisant</v>
      </c>
      <c r="E178" s="508">
        <f>'SAISIE LIEUX DE VISITE'!N114</f>
        <v>0</v>
      </c>
      <c r="F178" s="509" t="str">
        <f>'SAISIE LIEUX DE VISITE'!$B$114</f>
        <v>R</v>
      </c>
      <c r="G178" s="510"/>
      <c r="H178" s="510"/>
    </row>
    <row r="179" spans="1:8" ht="31.5" x14ac:dyDescent="0.2">
      <c r="A179" s="311">
        <f>'SAISIE LIEUX DE VISITE'!J157</f>
        <v>133</v>
      </c>
      <c r="B179" s="506" t="str">
        <f>'SAISIE LIEUX DE VISITE'!K157</f>
        <v>Les revêtements muraux, les sols et les plafonds des espaces bâtis visités ou des salles d'exposition sont en bon état.</v>
      </c>
      <c r="C179" s="311">
        <f>'SAISIE LIEUX DE VISITE'!L157</f>
        <v>3</v>
      </c>
      <c r="D179" s="507" t="str">
        <f>'SAISIE LIEUX DE VISITE'!M157</f>
        <v>Très Satisfaisant</v>
      </c>
      <c r="E179" s="508">
        <f>'SAISIE LIEUX DE VISITE'!N157</f>
        <v>0</v>
      </c>
      <c r="F179" s="509" t="str">
        <f>'SAISIE LIEUX DE VISITE'!$B$157</f>
        <v>R</v>
      </c>
      <c r="G179" s="510"/>
      <c r="H179" s="510"/>
    </row>
    <row r="180" spans="1:8" ht="15.75" x14ac:dyDescent="0.2">
      <c r="A180" s="311">
        <f>'SAISIE LIEUX DE VISITE'!J160</f>
        <v>136</v>
      </c>
      <c r="B180" s="521" t="str">
        <f>'SAISIE LIEUX DE VISITE'!K160</f>
        <v>Les jardins et/ou extérieurs privatifs visités sont en bon état.</v>
      </c>
      <c r="C180" s="311">
        <f>'SAISIE LIEUX DE VISITE'!L160</f>
        <v>3</v>
      </c>
      <c r="D180" s="507" t="str">
        <f>'SAISIE LIEUX DE VISITE'!M160</f>
        <v>Très Satisfaisant</v>
      </c>
      <c r="E180" s="508">
        <f>'SAISIE LIEUX DE VISITE'!N160</f>
        <v>0</v>
      </c>
      <c r="F180" s="509" t="str">
        <f>'SAISIE LIEUX DE VISITE'!$B$160</f>
        <v>R</v>
      </c>
      <c r="G180" s="510"/>
      <c r="H180" s="510"/>
    </row>
    <row r="181" spans="1:8" ht="15.75" x14ac:dyDescent="0.2">
      <c r="A181" s="311">
        <f>'SAISIE LIEUX DE VISITE'!J164</f>
        <v>140</v>
      </c>
      <c r="B181" s="515" t="str">
        <f>'SAISIE LIEUX DE VISITE'!K164</f>
        <v>Si existante, la signalétique des espaces de visite est en bon état.</v>
      </c>
      <c r="C181" s="311">
        <f>'SAISIE LIEUX DE VISITE'!L164</f>
        <v>1</v>
      </c>
      <c r="D181" s="507" t="str">
        <f>'SAISIE LIEUX DE VISITE'!M164</f>
        <v>OUI</v>
      </c>
      <c r="E181" s="508">
        <f>'SAISIE LIEUX DE VISITE'!N164</f>
        <v>0</v>
      </c>
      <c r="F181" s="509" t="str">
        <f>'SAISIE LIEUX DE VISITE'!$B$164</f>
        <v>R</v>
      </c>
      <c r="G181" s="510"/>
      <c r="H181" s="510"/>
    </row>
    <row r="182" spans="1:8" ht="15.75" x14ac:dyDescent="0.2">
      <c r="A182" s="311">
        <f>'SAISIE LIEUX DE VISITE'!J175</f>
        <v>150</v>
      </c>
      <c r="B182" s="506" t="str">
        <f>'SAISIE LIEUX DE VISITE'!K175</f>
        <v>Les supports de présentation sont en bon état.</v>
      </c>
      <c r="C182" s="311">
        <f>'SAISIE LIEUX DE VISITE'!L175</f>
        <v>3</v>
      </c>
      <c r="D182" s="507" t="str">
        <f>'SAISIE LIEUX DE VISITE'!M175</f>
        <v>Très Satisfaisant</v>
      </c>
      <c r="E182" s="508">
        <f>'SAISIE LIEUX DE VISITE'!N175</f>
        <v>0</v>
      </c>
      <c r="F182" s="509" t="str">
        <f>'SAISIE LIEUX DE VISITE'!$B$175</f>
        <v>R</v>
      </c>
      <c r="G182" s="510"/>
      <c r="H182" s="510"/>
    </row>
    <row r="183" spans="1:8" ht="15.75" x14ac:dyDescent="0.2">
      <c r="A183" s="311">
        <f>'SAISIE LIEUX DE VISITE'!J188</f>
        <v>161</v>
      </c>
      <c r="B183" s="515" t="str">
        <f>'SAISIE LIEUX DE VISITE'!K188</f>
        <v xml:space="preserve">Les supports de médiation sont en bon état. </v>
      </c>
      <c r="C183" s="311">
        <f>'SAISIE LIEUX DE VISITE'!L188</f>
        <v>3</v>
      </c>
      <c r="D183" s="507" t="str">
        <f>'SAISIE LIEUX DE VISITE'!M188</f>
        <v>Très Satisfaisant</v>
      </c>
      <c r="E183" s="508">
        <f>'SAISIE LIEUX DE VISITE'!N188</f>
        <v>0</v>
      </c>
      <c r="F183" s="509" t="str">
        <f>'SAISIE LIEUX DE VISITE'!$B$188</f>
        <v>R</v>
      </c>
      <c r="G183" s="510"/>
      <c r="H183" s="510"/>
    </row>
    <row r="184" spans="1:8" ht="15.75" x14ac:dyDescent="0.2">
      <c r="A184" s="311">
        <f>'SAISIE LIEUX DE VISITE'!J222</f>
        <v>193</v>
      </c>
      <c r="B184" s="516" t="str">
        <f>'SAISIE LIEUX DE VISITE'!K222</f>
        <v>Parc de loisir, d’attraction, parc à thème : Les attractions sont en bon état</v>
      </c>
      <c r="C184" s="311">
        <f>'SAISIE LIEUX DE VISITE'!L222</f>
        <v>3</v>
      </c>
      <c r="D184" s="507" t="str">
        <f>'SAISIE LIEUX DE VISITE'!M222</f>
        <v>Très Satisfaisant</v>
      </c>
      <c r="E184" s="508" t="str">
        <f>'SAISIE LIEUX DE VISITE'!N222</f>
        <v/>
      </c>
      <c r="F184" s="509" t="str">
        <f>'SAISIE LIEUX DE VISITE'!$B$222</f>
        <v>NR</v>
      </c>
      <c r="G184" s="510"/>
      <c r="H184" s="510"/>
    </row>
    <row r="185" spans="1:8" ht="15.75" x14ac:dyDescent="0.2">
      <c r="A185" s="311">
        <f>'SAISIE LIEUX DE VISITE'!J255</f>
        <v>221</v>
      </c>
      <c r="B185" s="506" t="str">
        <f>'SAISIE LIEUX DE VISITE'!K255</f>
        <v>Les équipements des sanitaires sont en bon état.</v>
      </c>
      <c r="C185" s="311">
        <f>'SAISIE LIEUX DE VISITE'!L255</f>
        <v>3</v>
      </c>
      <c r="D185" s="507" t="str">
        <f>'SAISIE LIEUX DE VISITE'!M255</f>
        <v>Très Satisfaisant</v>
      </c>
      <c r="E185" s="508" t="str">
        <f>'SAISIE LIEUX DE VISITE'!N255</f>
        <v/>
      </c>
      <c r="F185" s="509" t="str">
        <f>'SAISIE LIEUX DE VISITE'!$B$255</f>
        <v>R</v>
      </c>
      <c r="G185" s="510"/>
      <c r="H185" s="510"/>
    </row>
    <row r="186" spans="1:8" ht="15.75" x14ac:dyDescent="0.2">
      <c r="A186" s="311">
        <f>'SAISIE LIEUX DE VISITE'!J257</f>
        <v>223</v>
      </c>
      <c r="B186" s="506" t="str">
        <f>'SAISIE LIEUX DE VISITE'!K257</f>
        <v>Les revêtements des sanitaires sont en bon état.</v>
      </c>
      <c r="C186" s="311">
        <f>'SAISIE LIEUX DE VISITE'!L257</f>
        <v>3</v>
      </c>
      <c r="D186" s="507" t="str">
        <f>'SAISIE LIEUX DE VISITE'!M257</f>
        <v>Très Satisfaisant</v>
      </c>
      <c r="E186" s="508" t="str">
        <f>'SAISIE LIEUX DE VISITE'!N257</f>
        <v/>
      </c>
      <c r="F186" s="509" t="str">
        <f>'SAISIE LIEUX DE VISITE'!B257</f>
        <v>R</v>
      </c>
      <c r="G186" s="510"/>
      <c r="H186" s="510"/>
    </row>
    <row r="187" spans="1:8" ht="15.75" x14ac:dyDescent="0.2">
      <c r="A187" s="311">
        <f>'SAISIE LIEUX DE VISITE'!J258</f>
        <v>224</v>
      </c>
      <c r="B187" s="506" t="str">
        <f>'SAISIE LIEUX DE VISITE'!K258</f>
        <v>Les équipements des sanitaires fonctionnent bien.</v>
      </c>
      <c r="C187" s="311">
        <f>'SAISIE LIEUX DE VISITE'!L258</f>
        <v>3</v>
      </c>
      <c r="D187" s="507" t="str">
        <f>'SAISIE LIEUX DE VISITE'!M258</f>
        <v>Très Satisfaisant</v>
      </c>
      <c r="E187" s="507" t="str">
        <f>'SAISIE LIEUX DE VISITE'!N258</f>
        <v/>
      </c>
      <c r="F187" s="509" t="str">
        <f>'SAISIE LIEUX DE VISITE'!B258</f>
        <v>R</v>
      </c>
      <c r="G187" s="510"/>
      <c r="H187" s="510"/>
    </row>
    <row r="188" spans="1:8" ht="15.75" x14ac:dyDescent="0.2">
      <c r="A188" s="311">
        <f>'SAISIE LIEUX DE VISITE'!J295</f>
        <v>257</v>
      </c>
      <c r="B188" s="515" t="str">
        <f>'SAISIE LIEUX DE VISITE'!K295</f>
        <v>La boutique ou espace de vente est en bon état.</v>
      </c>
      <c r="C188" s="311">
        <f>'SAISIE LIEUX DE VISITE'!L295</f>
        <v>3</v>
      </c>
      <c r="D188" s="507" t="str">
        <f>'SAISIE LIEUX DE VISITE'!M295</f>
        <v>Très Satisfaisant</v>
      </c>
      <c r="E188" s="508" t="str">
        <f>'SAISIE LIEUX DE VISITE'!N295</f>
        <v/>
      </c>
      <c r="F188" s="509" t="str">
        <f>'SAISIE LIEUX DE VISITE'!$B$295</f>
        <v>NR</v>
      </c>
      <c r="G188" s="510"/>
      <c r="H188" s="510"/>
    </row>
    <row r="189" spans="1:8" ht="31.5" x14ac:dyDescent="0.2">
      <c r="A189" s="311">
        <f>'SAISIE LIEUX DE VISITE'!J315</f>
        <v>275</v>
      </c>
      <c r="B189" s="506" t="str">
        <f>'SAISIE LIEUX DE VISITE'!K315</f>
        <v>Si existants, les espaces et/ou les équipements à destination des enfants sont en bon état.</v>
      </c>
      <c r="C189" s="311">
        <f>'SAISIE LIEUX DE VISITE'!L315</f>
        <v>3</v>
      </c>
      <c r="D189" s="507" t="str">
        <f>'SAISIE LIEUX DE VISITE'!M315</f>
        <v>Très Satisfaisant</v>
      </c>
      <c r="E189" s="508">
        <f>'SAISIE LIEUX DE VISITE'!N315</f>
        <v>0</v>
      </c>
      <c r="F189" s="509" t="str">
        <f>'SAISIE LIEUX DE VISITE'!$B$315</f>
        <v>R</v>
      </c>
      <c r="G189" s="510"/>
      <c r="H189" s="510"/>
    </row>
    <row r="190" spans="1:8" ht="15.75" x14ac:dyDescent="0.2">
      <c r="A190" s="311">
        <f>'SAISIE LIEUX DE VISITE'!J344</f>
        <v>300</v>
      </c>
      <c r="B190" s="506" t="str">
        <f>'SAISIE LIEUX DE VISITE'!K344</f>
        <v>L'espace de petite restauration est en bon état.</v>
      </c>
      <c r="C190" s="311">
        <f>'SAISIE LIEUX DE VISITE'!L344</f>
        <v>3</v>
      </c>
      <c r="D190" s="507" t="str">
        <f>'SAISIE LIEUX DE VISITE'!M344</f>
        <v>Très Satisfaisant</v>
      </c>
      <c r="E190" s="508" t="str">
        <f>'SAISIE LIEUX DE VISITE'!N344</f>
        <v/>
      </c>
      <c r="F190" s="509" t="str">
        <f>'SAISIE LIEUX DE VISITE'!B344</f>
        <v>R</v>
      </c>
      <c r="G190" s="510"/>
      <c r="H190" s="510"/>
    </row>
    <row r="191" spans="1:8" ht="15.75" x14ac:dyDescent="0.2">
      <c r="A191" s="311">
        <f>'SAISIE LIEUX DE VISITE'!J345</f>
        <v>301</v>
      </c>
      <c r="B191" s="506" t="str">
        <f>'SAISIE LIEUX DE VISITE'!K345</f>
        <v>Le mobilier et la vaisselle de la petite restauration sont en bon état.</v>
      </c>
      <c r="C191" s="311">
        <f>'SAISIE LIEUX DE VISITE'!L345</f>
        <v>3</v>
      </c>
      <c r="D191" s="507" t="str">
        <f>'SAISIE LIEUX DE VISITE'!M345</f>
        <v>Très Satisfaisant</v>
      </c>
      <c r="E191" s="508" t="str">
        <f>'SAISIE LIEUX DE VISITE'!N345</f>
        <v/>
      </c>
      <c r="F191" s="509" t="str">
        <f>'SAISIE LIEUX DE VISITE'!B345</f>
        <v>R</v>
      </c>
      <c r="G191" s="510"/>
      <c r="H191" s="510"/>
    </row>
    <row r="192" spans="1:8" ht="31.5" x14ac:dyDescent="0.2">
      <c r="A192" s="311">
        <f>'SAISIE LIEUX DE VISITE'!J379</f>
        <v>328</v>
      </c>
      <c r="B192" s="517" t="str">
        <f>'SAISIE LIEUX DE VISITE'!K379</f>
        <v>Les revêtements muraux, les sols, les plafonds, les portes et les fenêtres de la salle de restaurant sont en bon état.</v>
      </c>
      <c r="C192" s="511">
        <f>'SAISIE LIEUX DE VISITE'!L379</f>
        <v>3</v>
      </c>
      <c r="D192" s="507" t="str">
        <f>'SAISIE LIEUX DE VISITE'!M379</f>
        <v>Très Satisfaisant</v>
      </c>
      <c r="E192" s="508" t="str">
        <f>'SAISIE LIEUX DE VISITE'!N379</f>
        <v/>
      </c>
      <c r="F192" s="509" t="str">
        <f>'SAISIE LIEUX DE VISITE'!$B$379</f>
        <v>R</v>
      </c>
      <c r="G192" s="510"/>
      <c r="H192" s="510"/>
    </row>
    <row r="193" spans="1:8" ht="15.75" x14ac:dyDescent="0.2">
      <c r="A193" s="311">
        <f>'SAISIE LIEUX DE VISITE'!J381</f>
        <v>330</v>
      </c>
      <c r="B193" s="506" t="str">
        <f>'SAISIE LIEUX DE VISITE'!K381</f>
        <v>Le mobilier de la salle de restaurant et la mise en place de la table sont en bon état.</v>
      </c>
      <c r="C193" s="511">
        <f>'SAISIE LIEUX DE VISITE'!L381</f>
        <v>3</v>
      </c>
      <c r="D193" s="507" t="str">
        <f>'SAISIE LIEUX DE VISITE'!M381</f>
        <v>Très Satisfaisant</v>
      </c>
      <c r="E193" s="508" t="str">
        <f>'SAISIE LIEUX DE VISITE'!N381</f>
        <v/>
      </c>
      <c r="F193" s="509" t="str">
        <f>'SAISIE LIEUX DE VISITE'!$B$381</f>
        <v>R</v>
      </c>
      <c r="G193" s="510"/>
      <c r="H193" s="510"/>
    </row>
    <row r="194" spans="1:8" ht="15.75" x14ac:dyDescent="0.2">
      <c r="A194" s="311">
        <f>'SAISIE LIEUX DE VISITE'!J392</f>
        <v>339</v>
      </c>
      <c r="B194" s="506" t="str">
        <f>'SAISIE LIEUX DE VISITE'!K392</f>
        <v>Les équipements des sanitaires sont en bon état.</v>
      </c>
      <c r="C194" s="311">
        <f>'SAISIE LIEUX DE VISITE'!L392</f>
        <v>3</v>
      </c>
      <c r="D194" s="518" t="str">
        <f>'SAISIE LIEUX DE VISITE'!M392</f>
        <v>Très Satisfaisant</v>
      </c>
      <c r="E194" s="508" t="str">
        <f>'SAISIE LIEUX DE VISITE'!N392</f>
        <v/>
      </c>
      <c r="F194" s="509" t="str">
        <f>'SAISIE LIEUX DE VISITE'!$B$392</f>
        <v>R</v>
      </c>
      <c r="G194" s="510"/>
      <c r="H194" s="510"/>
    </row>
    <row r="195" spans="1:8" ht="15.75" x14ac:dyDescent="0.2">
      <c r="A195" s="311">
        <f>'SAISIE LIEUX DE VISITE'!J394</f>
        <v>341</v>
      </c>
      <c r="B195" s="506" t="str">
        <f>'SAISIE LIEUX DE VISITE'!K394</f>
        <v>Les revêtements des sanitaires sont en bon état.</v>
      </c>
      <c r="C195" s="311">
        <f>'SAISIE LIEUX DE VISITE'!L394</f>
        <v>3</v>
      </c>
      <c r="D195" s="518" t="str">
        <f>'SAISIE LIEUX DE VISITE'!M394</f>
        <v>Très Satisfaisant</v>
      </c>
      <c r="E195" s="508" t="str">
        <f>'SAISIE LIEUX DE VISITE'!N394</f>
        <v/>
      </c>
      <c r="F195" s="509" t="str">
        <f>'SAISIE LIEUX DE VISITE'!B394</f>
        <v>R</v>
      </c>
      <c r="G195" s="510"/>
      <c r="H195" s="510"/>
    </row>
    <row r="196" spans="1:8" ht="15.75" x14ac:dyDescent="0.2">
      <c r="A196" s="311">
        <f>'SAISIE LIEUX DE VISITE'!J395</f>
        <v>342</v>
      </c>
      <c r="B196" s="506" t="str">
        <f>'SAISIE LIEUX DE VISITE'!K395</f>
        <v>Les équipements des sanitaires fonctionnent bien.</v>
      </c>
      <c r="C196" s="311">
        <f>'SAISIE LIEUX DE VISITE'!L395</f>
        <v>3</v>
      </c>
      <c r="D196" s="518" t="str">
        <f>'SAISIE LIEUX DE VISITE'!M395</f>
        <v>OUI</v>
      </c>
      <c r="E196" s="508" t="str">
        <f>'SAISIE LIEUX DE VISITE'!N395</f>
        <v/>
      </c>
      <c r="F196" s="509" t="str">
        <f>'SAISIE LIEUX DE VISITE'!B395</f>
        <v>R</v>
      </c>
      <c r="G196" s="510"/>
      <c r="H196" s="510"/>
    </row>
    <row r="197" spans="1:8" s="503" customFormat="1" ht="29.25" customHeight="1" x14ac:dyDescent="0.3">
      <c r="A197" s="505"/>
      <c r="B197" s="690" t="str">
        <f>'RESULTAT GLOBAL'!C53</f>
        <v>▪ Confort</v>
      </c>
      <c r="C197" s="691" t="s">
        <v>44</v>
      </c>
      <c r="D197" s="691" t="s">
        <v>45</v>
      </c>
      <c r="E197" s="719" t="s">
        <v>46</v>
      </c>
      <c r="F197" s="692" t="s">
        <v>768</v>
      </c>
      <c r="G197" s="693" t="s">
        <v>769</v>
      </c>
      <c r="H197" s="693" t="s">
        <v>770</v>
      </c>
    </row>
    <row r="198" spans="1:8" ht="15.75" x14ac:dyDescent="0.2">
      <c r="A198" s="311">
        <f>'SAISIE LIEUX DE VISITE'!J87</f>
        <v>73</v>
      </c>
      <c r="B198" s="506" t="str">
        <f>'SAISIE LIEUX DE VISITE'!K87</f>
        <v>L'ensemble des extérieurs est bien éclairé.</v>
      </c>
      <c r="C198" s="311">
        <f>'SAISIE LIEUX DE VISITE'!L87</f>
        <v>3</v>
      </c>
      <c r="D198" s="507" t="str">
        <f>'SAISIE LIEUX DE VISITE'!M87</f>
        <v>OUI</v>
      </c>
      <c r="E198" s="508">
        <f>'SAISIE LIEUX DE VISITE'!N87</f>
        <v>0</v>
      </c>
      <c r="F198" s="509" t="str">
        <f>'SAISIE LIEUX DE VISITE'!$B$87</f>
        <v>NR</v>
      </c>
      <c r="G198" s="510"/>
      <c r="H198" s="510"/>
    </row>
    <row r="199" spans="1:8" ht="15.75" x14ac:dyDescent="0.2">
      <c r="A199" s="311">
        <f>'SAISIE LIEUX DE VISITE'!J90</f>
        <v>76</v>
      </c>
      <c r="B199" s="506" t="str">
        <f>'SAISIE LIEUX DE VISITE'!K90</f>
        <v>Si existante, la terrasse est aménagée de manière confortable et harmonieuse.</v>
      </c>
      <c r="C199" s="311">
        <f>'SAISIE LIEUX DE VISITE'!L90</f>
        <v>1</v>
      </c>
      <c r="D199" s="507" t="str">
        <f>'SAISIE LIEUX DE VISITE'!M90</f>
        <v>OUI</v>
      </c>
      <c r="E199" s="508">
        <f>'SAISIE LIEUX DE VISITE'!N90</f>
        <v>0</v>
      </c>
      <c r="F199" s="509" t="str">
        <f>'SAISIE LIEUX DE VISITE'!$B$90</f>
        <v>NR</v>
      </c>
      <c r="G199" s="510"/>
      <c r="H199" s="510"/>
    </row>
    <row r="200" spans="1:8" ht="15.75" x14ac:dyDescent="0.2">
      <c r="A200" s="311">
        <f>'SAISIE LIEUX DE VISITE'!J105</f>
        <v>87</v>
      </c>
      <c r="B200" s="506" t="str">
        <f>'SAISIE LIEUX DE VISITE'!K105</f>
        <v>Le lieu de visite dispose d'un espace d'accueil.</v>
      </c>
      <c r="C200" s="311">
        <f>'SAISIE LIEUX DE VISITE'!L105</f>
        <v>1</v>
      </c>
      <c r="D200" s="507" t="str">
        <f>'SAISIE LIEUX DE VISITE'!M105</f>
        <v>OUI</v>
      </c>
      <c r="E200" s="508">
        <f>'SAISIE LIEUX DE VISITE'!N105</f>
        <v>0</v>
      </c>
      <c r="F200" s="509" t="str">
        <f>'SAISIE LIEUX DE VISITE'!B105</f>
        <v>NR</v>
      </c>
      <c r="G200" s="510"/>
      <c r="H200" s="510"/>
    </row>
    <row r="201" spans="1:8" ht="15.75" x14ac:dyDescent="0.2">
      <c r="A201" s="311">
        <f>'SAISIE LIEUX DE VISITE'!J106</f>
        <v>88</v>
      </c>
      <c r="B201" s="506" t="str">
        <f>'SAISIE LIEUX DE VISITE'!K106</f>
        <v xml:space="preserve">L'aspect général de l'espace d'accueil est accueillant. </v>
      </c>
      <c r="C201" s="311">
        <f>'SAISIE LIEUX DE VISITE'!L106</f>
        <v>3</v>
      </c>
      <c r="D201" s="507" t="str">
        <f>'SAISIE LIEUX DE VISITE'!M106</f>
        <v>OUI</v>
      </c>
      <c r="E201" s="508">
        <f>'SAISIE LIEUX DE VISITE'!N106</f>
        <v>0</v>
      </c>
      <c r="F201" s="509" t="str">
        <f>'SAISIE LIEUX DE VISITE'!B106</f>
        <v>NR</v>
      </c>
      <c r="G201" s="510"/>
      <c r="H201" s="510"/>
    </row>
    <row r="202" spans="1:8" ht="15.75" x14ac:dyDescent="0.2">
      <c r="A202" s="311">
        <f>'SAISIE LIEUX DE VISITE'!J111</f>
        <v>93</v>
      </c>
      <c r="B202" s="506" t="str">
        <f>'SAISIE LIEUX DE VISITE'!K111</f>
        <v>L'espace d'accueil dispose de sièges.</v>
      </c>
      <c r="C202" s="311">
        <f>'SAISIE LIEUX DE VISITE'!L111</f>
        <v>1</v>
      </c>
      <c r="D202" s="507" t="str">
        <f>'SAISIE LIEUX DE VISITE'!M111</f>
        <v>OUI</v>
      </c>
      <c r="E202" s="508">
        <f>'SAISIE LIEUX DE VISITE'!N111</f>
        <v>0</v>
      </c>
      <c r="F202" s="509" t="str">
        <f>'SAISIE LIEUX DE VISITE'!$B$111</f>
        <v>NR</v>
      </c>
      <c r="G202" s="510"/>
      <c r="H202" s="510"/>
    </row>
    <row r="203" spans="1:8" s="662" customFormat="1" ht="15.75" x14ac:dyDescent="0.2">
      <c r="A203" s="644">
        <f>'SAISIE LIEUX DE VISITE'!J158</f>
        <v>134</v>
      </c>
      <c r="B203" s="645" t="str">
        <f>'SAISIE LIEUX DE VISITE'!K158</f>
        <v>Les salles d’exposition sont correctement chauffées, climatisées</v>
      </c>
      <c r="C203" s="644">
        <f>'SAISIE LIEUX DE VISITE'!L158</f>
        <v>3</v>
      </c>
      <c r="D203" s="646" t="str">
        <f>'SAISIE LIEUX DE VISITE'!M158</f>
        <v>OUI</v>
      </c>
      <c r="E203" s="649">
        <f>'SAISIE LIEUX DE VISITE'!N158</f>
        <v>0</v>
      </c>
      <c r="F203" s="509" t="str">
        <f>'SAISIE LIEUX DE VISITE'!$B$158</f>
        <v>NR</v>
      </c>
      <c r="G203" s="653"/>
      <c r="H203" s="653"/>
    </row>
    <row r="204" spans="1:8" ht="15.75" x14ac:dyDescent="0.2">
      <c r="A204" s="311">
        <f>'SAISIE LIEUX DE VISITE'!J165</f>
        <v>141</v>
      </c>
      <c r="B204" s="515" t="str">
        <f>'SAISIE LIEUX DE VISITE'!K165</f>
        <v>Présence de sièges sur le parcours de visite.</v>
      </c>
      <c r="C204" s="311">
        <f>'SAISIE LIEUX DE VISITE'!L165</f>
        <v>1</v>
      </c>
      <c r="D204" s="507" t="str">
        <f>'SAISIE LIEUX DE VISITE'!M165</f>
        <v>OUI</v>
      </c>
      <c r="E204" s="508">
        <f>'SAISIE LIEUX DE VISITE'!N165</f>
        <v>0</v>
      </c>
      <c r="F204" s="512" t="str">
        <f>'SAISIE LIEUX DE VISITE'!B165</f>
        <v>R</v>
      </c>
      <c r="G204" s="510"/>
      <c r="H204" s="510"/>
    </row>
    <row r="205" spans="1:8" ht="15.75" x14ac:dyDescent="0.2">
      <c r="A205" s="311">
        <f>'SAISIE LIEUX DE VISITE'!J166</f>
        <v>142</v>
      </c>
      <c r="B205" s="515" t="str">
        <f>'SAISIE LIEUX DE VISITE'!K166</f>
        <v xml:space="preserve">L'éclairage du parcours de visite est en bon état de fonctionnement et adapté. </v>
      </c>
      <c r="C205" s="311">
        <f>'SAISIE LIEUX DE VISITE'!L166</f>
        <v>1</v>
      </c>
      <c r="D205" s="507" t="str">
        <f>'SAISIE LIEUX DE VISITE'!M166</f>
        <v>OUI</v>
      </c>
      <c r="E205" s="508">
        <f>'SAISIE LIEUX DE VISITE'!N166</f>
        <v>0</v>
      </c>
      <c r="F205" s="512" t="str">
        <f>'SAISIE LIEUX DE VISITE'!B166</f>
        <v>NR</v>
      </c>
      <c r="G205" s="510"/>
      <c r="H205" s="510"/>
    </row>
    <row r="206" spans="1:8" ht="15.75" x14ac:dyDescent="0.2">
      <c r="A206" s="311">
        <f>'SAISIE LIEUX DE VISITE'!J190</f>
        <v>163</v>
      </c>
      <c r="B206" s="515" t="str">
        <f>'SAISIE LIEUX DE VISITE'!K190</f>
        <v>Les supports de médiation sont lisibles (éclairage et police de caractère).</v>
      </c>
      <c r="C206" s="311">
        <f>'SAISIE LIEUX DE VISITE'!L190</f>
        <v>1</v>
      </c>
      <c r="D206" s="507" t="str">
        <f>'SAISIE LIEUX DE VISITE'!M190</f>
        <v>OUI</v>
      </c>
      <c r="E206" s="508">
        <f>'SAISIE LIEUX DE VISITE'!N190</f>
        <v>0</v>
      </c>
      <c r="F206" s="509" t="str">
        <f>'SAISIE LIEUX DE VISITE'!$B$190</f>
        <v>NR</v>
      </c>
      <c r="G206" s="510"/>
      <c r="H206" s="510"/>
    </row>
    <row r="207" spans="1:8" ht="15.75" x14ac:dyDescent="0.2">
      <c r="A207" s="311">
        <f>'SAISIE LIEUX DE VISITE'!J251</f>
        <v>217</v>
      </c>
      <c r="B207" s="506" t="str">
        <f>'SAISIE LIEUX DE VISITE'!K251</f>
        <v>Des sanitaires sont disponibles.</v>
      </c>
      <c r="C207" s="311">
        <f>'SAISIE LIEUX DE VISITE'!L251</f>
        <v>9</v>
      </c>
      <c r="D207" s="507" t="str">
        <f>'SAISIE LIEUX DE VISITE'!M251</f>
        <v>OUI</v>
      </c>
      <c r="E207" s="508" t="str">
        <f>'SAISIE LIEUX DE VISITE'!N251</f>
        <v/>
      </c>
      <c r="F207" s="509" t="str">
        <f>'SAISIE LIEUX DE VISITE'!$B$251</f>
        <v>NR</v>
      </c>
      <c r="G207" s="510"/>
      <c r="H207" s="510"/>
    </row>
    <row r="208" spans="1:8" ht="15.75" x14ac:dyDescent="0.2">
      <c r="A208" s="311">
        <f>'SAISIE LIEUX DE VISITE'!J252</f>
        <v>218</v>
      </c>
      <c r="B208" s="506" t="str">
        <f>'SAISIE LIEUX DE VISITE'!K252</f>
        <v xml:space="preserve">Les sanitaires sont bien équipés. </v>
      </c>
      <c r="C208" s="311">
        <f>'SAISIE LIEUX DE VISITE'!L252</f>
        <v>3</v>
      </c>
      <c r="D208" s="311" t="str">
        <f>'SAISIE LIEUX DE VISITE'!M252</f>
        <v>Très Satisfaisant</v>
      </c>
      <c r="E208" s="311" t="str">
        <f>'SAISIE LIEUX DE VISITE'!N252</f>
        <v/>
      </c>
      <c r="F208" s="509" t="str">
        <f>'SAISIE LIEUX DE VISITE'!B252</f>
        <v>R</v>
      </c>
      <c r="G208" s="510"/>
      <c r="H208" s="510"/>
    </row>
    <row r="209" spans="1:8" ht="15.75" x14ac:dyDescent="0.2">
      <c r="A209" s="311">
        <f>'SAISIE LIEUX DE VISITE'!J253</f>
        <v>219</v>
      </c>
      <c r="B209" s="506" t="str">
        <f>'SAISIE LIEUX DE VISITE'!K253</f>
        <v>L'aspect général des sanitaires est accueillant.</v>
      </c>
      <c r="C209" s="311">
        <f>'SAISIE LIEUX DE VISITE'!L253</f>
        <v>3</v>
      </c>
      <c r="D209" s="507" t="str">
        <f>'SAISIE LIEUX DE VISITE'!M253</f>
        <v>Très Satisfaisant</v>
      </c>
      <c r="E209" s="508" t="str">
        <f>'SAISIE LIEUX DE VISITE'!N253</f>
        <v/>
      </c>
      <c r="F209" s="509" t="str">
        <f>'SAISIE LIEUX DE VISITE'!B253</f>
        <v>NR</v>
      </c>
      <c r="G209" s="510"/>
      <c r="H209" s="510"/>
    </row>
    <row r="210" spans="1:8" s="662" customFormat="1" ht="15.75" x14ac:dyDescent="0.2">
      <c r="A210" s="311">
        <f>'SAISIE LIEUX DE VISITE'!J226</f>
        <v>197</v>
      </c>
      <c r="B210" s="506" t="str">
        <f>'SAISIE LIEUX DE VISITE'!K260</f>
        <v>Le nombre de sanitaires est  adapté à la capacité d'accueil</v>
      </c>
      <c r="C210" s="311">
        <f>'SAISIE LIEUX DE VISITE'!L260</f>
        <v>3</v>
      </c>
      <c r="D210" s="507" t="str">
        <f>'SAISIE LIEUX DE VISITE'!M260</f>
        <v>OUI</v>
      </c>
      <c r="E210" s="508" t="str">
        <f>'SAISIE LIEUX DE VISITE'!N260</f>
        <v/>
      </c>
      <c r="F210" s="509" t="str">
        <f>'SAISIE LIEUX DE VISITE'!B260</f>
        <v>NR</v>
      </c>
      <c r="G210" s="728"/>
      <c r="H210" s="728"/>
    </row>
    <row r="211" spans="1:8" ht="15.75" x14ac:dyDescent="0.2">
      <c r="A211" s="311">
        <f>'SAISIE LIEUX DE VISITE'!J293</f>
        <v>255</v>
      </c>
      <c r="B211" s="515" t="str">
        <f>'SAISIE LIEUX DE VISITE'!K293</f>
        <v xml:space="preserve">La boutique ou espace de vente est accueillant. </v>
      </c>
      <c r="C211" s="311">
        <f>'SAISIE LIEUX DE VISITE'!L293</f>
        <v>3</v>
      </c>
      <c r="D211" s="507" t="str">
        <f>'SAISIE LIEUX DE VISITE'!M293</f>
        <v>Très Satisfaisant</v>
      </c>
      <c r="E211" s="508" t="str">
        <f>'SAISIE LIEUX DE VISITE'!N293</f>
        <v/>
      </c>
      <c r="F211" s="509" t="str">
        <f>'SAISIE LIEUX DE VISITE'!$B$293</f>
        <v>NR</v>
      </c>
      <c r="G211" s="510"/>
      <c r="H211" s="510"/>
    </row>
    <row r="212" spans="1:8" ht="15.75" x14ac:dyDescent="0.2">
      <c r="A212" s="311">
        <f>'SAISIE LIEUX DE VISITE'!J342</f>
        <v>298</v>
      </c>
      <c r="B212" s="506" t="str">
        <f>'SAISIE LIEUX DE VISITE'!K342</f>
        <v>L'espace de petite restauration est accueillant.</v>
      </c>
      <c r="C212" s="311">
        <f>'SAISIE LIEUX DE VISITE'!L342</f>
        <v>3</v>
      </c>
      <c r="D212" s="507" t="str">
        <f>'SAISIE LIEUX DE VISITE'!M342</f>
        <v>Très Satisfaisant</v>
      </c>
      <c r="E212" s="508" t="str">
        <f>'SAISIE LIEUX DE VISITE'!N342</f>
        <v/>
      </c>
      <c r="F212" s="509" t="str">
        <f>'SAISIE LIEUX DE VISITE'!$B$342</f>
        <v>NR</v>
      </c>
      <c r="G212" s="510"/>
      <c r="H212" s="510"/>
    </row>
    <row r="213" spans="1:8" ht="15.75" x14ac:dyDescent="0.2">
      <c r="A213" s="311">
        <f>'SAISIE LIEUX DE VISITE'!J375</f>
        <v>324</v>
      </c>
      <c r="B213" s="506" t="str">
        <f>'SAISIE LIEUX DE VISITE'!K375</f>
        <v xml:space="preserve">L'aspect général de la salle de restaurant est accueillant. </v>
      </c>
      <c r="C213" s="511">
        <f>'SAISIE LIEUX DE VISITE'!L375</f>
        <v>3</v>
      </c>
      <c r="D213" s="507" t="str">
        <f>'SAISIE LIEUX DE VISITE'!M375</f>
        <v>Très Satisfaisant</v>
      </c>
      <c r="E213" s="508" t="str">
        <f>'SAISIE LIEUX DE VISITE'!N375</f>
        <v/>
      </c>
      <c r="F213" s="509" t="str">
        <f>'SAISIE LIEUX DE VISITE'!B375</f>
        <v>NR</v>
      </c>
      <c r="G213" s="510"/>
      <c r="H213" s="510"/>
    </row>
    <row r="214" spans="1:8" ht="15.75" x14ac:dyDescent="0.2">
      <c r="A214" s="311">
        <f>'SAISIE LIEUX DE VISITE'!J376</f>
        <v>325</v>
      </c>
      <c r="B214" s="506" t="str">
        <f>'SAISIE LIEUX DE VISITE'!K376</f>
        <v>La salle de restaurant est aménagée de manière confortable.</v>
      </c>
      <c r="C214" s="511">
        <f>'SAISIE LIEUX DE VISITE'!L376</f>
        <v>3</v>
      </c>
      <c r="D214" s="507" t="str">
        <f>'SAISIE LIEUX DE VISITE'!M376</f>
        <v>Très Satisfaisant</v>
      </c>
      <c r="E214" s="508" t="str">
        <f>'SAISIE LIEUX DE VISITE'!N376</f>
        <v/>
      </c>
      <c r="F214" s="509" t="str">
        <f>'SAISIE LIEUX DE VISITE'!B376</f>
        <v>NR</v>
      </c>
      <c r="G214" s="510"/>
      <c r="H214" s="510"/>
    </row>
    <row r="215" spans="1:8" ht="15.75" x14ac:dyDescent="0.2">
      <c r="A215" s="311">
        <f>'SAISIE LIEUX DE VISITE'!J389</f>
        <v>336</v>
      </c>
      <c r="B215" s="506" t="str">
        <f>'SAISIE LIEUX DE VISITE'!K389</f>
        <v xml:space="preserve">Les sanitaires sont bien équipés. </v>
      </c>
      <c r="C215" s="311">
        <f>'SAISIE LIEUX DE VISITE'!L389</f>
        <v>3</v>
      </c>
      <c r="D215" s="518" t="str">
        <f>'SAISIE LIEUX DE VISITE'!M389</f>
        <v>OUI</v>
      </c>
      <c r="E215" s="508" t="str">
        <f>'SAISIE LIEUX DE VISITE'!N389</f>
        <v/>
      </c>
      <c r="F215" s="509" t="str">
        <f>'SAISIE LIEUX DE VISITE'!B389</f>
        <v>R</v>
      </c>
      <c r="G215" s="510"/>
      <c r="H215" s="510"/>
    </row>
    <row r="216" spans="1:8" ht="15.75" x14ac:dyDescent="0.2">
      <c r="A216" s="311">
        <f>'SAISIE LIEUX DE VISITE'!J390</f>
        <v>337</v>
      </c>
      <c r="B216" s="506" t="str">
        <f>'SAISIE LIEUX DE VISITE'!K390</f>
        <v>L'aspect général des sanitaires est accueillant.</v>
      </c>
      <c r="C216" s="311">
        <f>'SAISIE LIEUX DE VISITE'!L390</f>
        <v>3</v>
      </c>
      <c r="D216" s="518" t="str">
        <f>'SAISIE LIEUX DE VISITE'!M390</f>
        <v>OUI</v>
      </c>
      <c r="E216" s="508" t="str">
        <f>'SAISIE LIEUX DE VISITE'!N390</f>
        <v/>
      </c>
      <c r="F216" s="509" t="str">
        <f>'SAISIE LIEUX DE VISITE'!B390</f>
        <v>NR</v>
      </c>
      <c r="G216" s="510"/>
      <c r="H216" s="510"/>
    </row>
    <row r="217" spans="1:8" s="503" customFormat="1" ht="29.25" customHeight="1" x14ac:dyDescent="0.3">
      <c r="A217" s="505"/>
      <c r="B217" s="690" t="str">
        <f>'RESULTAT GLOBAL'!C54</f>
        <v>DEVELOPPEMENT DURABLE</v>
      </c>
      <c r="C217" s="691" t="s">
        <v>44</v>
      </c>
      <c r="D217" s="691" t="s">
        <v>45</v>
      </c>
      <c r="E217" s="719" t="s">
        <v>46</v>
      </c>
      <c r="F217" s="692" t="s">
        <v>768</v>
      </c>
      <c r="G217" s="693" t="s">
        <v>769</v>
      </c>
      <c r="H217" s="693" t="s">
        <v>770</v>
      </c>
    </row>
    <row r="218" spans="1:8" ht="15.75" x14ac:dyDescent="0.2">
      <c r="A218" s="311">
        <f>'SAISIE LIEUX DE VISITE'!J36</f>
        <v>31</v>
      </c>
      <c r="B218" s="506" t="str">
        <f>'SAISIE LIEUX DE VISITE'!K36</f>
        <v>Le site internet valorise la destination touristique.</v>
      </c>
      <c r="C218" s="311">
        <f>'SAISIE LIEUX DE VISITE'!L36</f>
        <v>3</v>
      </c>
      <c r="D218" s="507" t="str">
        <f>'SAISIE LIEUX DE VISITE'!M36</f>
        <v>OUI</v>
      </c>
      <c r="E218" s="508">
        <f>'SAISIE LIEUX DE VISITE'!N36</f>
        <v>0</v>
      </c>
      <c r="F218" s="509" t="str">
        <f>'SAISIE LIEUX DE VISITE'!$B$36</f>
        <v>R</v>
      </c>
      <c r="G218" s="510"/>
      <c r="H218" s="510"/>
    </row>
    <row r="219" spans="1:8" ht="15.75" x14ac:dyDescent="0.2">
      <c r="A219" s="311">
        <f>'SAISIE LIEUX DE VISITE'!J423</f>
        <v>363</v>
      </c>
      <c r="B219" s="506" t="str">
        <f>'SAISIE LIEUX DE VISITE'!K423</f>
        <v>Le personnel a été sensibilisé au tri des déchets.</v>
      </c>
      <c r="C219" s="311">
        <f>'SAISIE LIEUX DE VISITE'!L423</f>
        <v>1</v>
      </c>
      <c r="D219" s="507" t="str">
        <f>'SAISIE LIEUX DE VISITE'!M423</f>
        <v>OUI</v>
      </c>
      <c r="E219" s="508">
        <f>'SAISIE LIEUX DE VISITE'!N423</f>
        <v>0</v>
      </c>
      <c r="F219" s="509" t="str">
        <f>'SAISIE LIEUX DE VISITE'!B423</f>
        <v>R</v>
      </c>
      <c r="G219" s="510"/>
      <c r="H219" s="510"/>
    </row>
    <row r="220" spans="1:8" ht="15.75" x14ac:dyDescent="0.2">
      <c r="A220" s="311">
        <f>'SAISIE LIEUX DE VISITE'!J424</f>
        <v>364</v>
      </c>
      <c r="B220" s="506" t="str">
        <f>'SAISIE LIEUX DE VISITE'!K424</f>
        <v>Le personnel est sensibilisé à la gestion économe de l'eau et de l'énergie.</v>
      </c>
      <c r="C220" s="311">
        <f>'SAISIE LIEUX DE VISITE'!L424</f>
        <v>1</v>
      </c>
      <c r="D220" s="507" t="str">
        <f>'SAISIE LIEUX DE VISITE'!M424</f>
        <v>OUI</v>
      </c>
      <c r="E220" s="508">
        <f>'SAISIE LIEUX DE VISITE'!N424</f>
        <v>0</v>
      </c>
      <c r="F220" s="509" t="str">
        <f>'SAISIE LIEUX DE VISITE'!B424</f>
        <v>R</v>
      </c>
      <c r="G220" s="510"/>
      <c r="H220" s="510"/>
    </row>
    <row r="221" spans="1:8" ht="15.75" x14ac:dyDescent="0.2">
      <c r="A221" s="311">
        <f>'SAISIE LIEUX DE VISITE'!J426</f>
        <v>365</v>
      </c>
      <c r="B221" s="506" t="str">
        <f>'SAISIE LIEUX DE VISITE'!K426</f>
        <v>Le tri sélectif est mis en place dans l'établissement.</v>
      </c>
      <c r="C221" s="311">
        <f>'SAISIE LIEUX DE VISITE'!L426</f>
        <v>1</v>
      </c>
      <c r="D221" s="507" t="str">
        <f>'SAISIE LIEUX DE VISITE'!M426</f>
        <v>OUI</v>
      </c>
      <c r="E221" s="508">
        <f>'SAISIE LIEUX DE VISITE'!N426</f>
        <v>0</v>
      </c>
      <c r="F221" s="509" t="str">
        <f>'SAISIE LIEUX DE VISITE'!B426</f>
        <v>R</v>
      </c>
      <c r="G221" s="510"/>
      <c r="H221" s="510"/>
    </row>
    <row r="222" spans="1:8" ht="31.5" x14ac:dyDescent="0.2">
      <c r="A222" s="311">
        <f>'SAISIE LIEUX DE VISITE'!J427</f>
        <v>366</v>
      </c>
      <c r="B222" s="506" t="str">
        <f>'SAISIE LIEUX DE VISITE'!K427</f>
        <v>L'établissement a mis en place au moins une mesure visant à réduire la production de déchets.</v>
      </c>
      <c r="C222" s="311">
        <f>'SAISIE LIEUX DE VISITE'!L427</f>
        <v>1</v>
      </c>
      <c r="D222" s="518" t="str">
        <f>'SAISIE LIEUX DE VISITE'!M427</f>
        <v>OUI</v>
      </c>
      <c r="E222" s="508">
        <f>'SAISIE LIEUX DE VISITE'!N427</f>
        <v>0</v>
      </c>
      <c r="F222" s="509" t="str">
        <f>'SAISIE LIEUX DE VISITE'!B427</f>
        <v>R</v>
      </c>
      <c r="G222" s="510"/>
      <c r="H222" s="510"/>
    </row>
    <row r="223" spans="1:8" ht="31.5" x14ac:dyDescent="0.2">
      <c r="A223" s="311">
        <f>'SAISIE LIEUX DE VISITE'!J428</f>
        <v>367</v>
      </c>
      <c r="B223" s="506" t="str">
        <f>'SAISIE LIEUX DE VISITE'!K428</f>
        <v>L'établissement a mis en place au moins trois mesures visant à réduire la consommation d’eau et/ou la consommation énergétique.</v>
      </c>
      <c r="C223" s="311">
        <f>'SAISIE LIEUX DE VISITE'!L428</f>
        <v>1</v>
      </c>
      <c r="D223" s="518" t="str">
        <f>'SAISIE LIEUX DE VISITE'!M428</f>
        <v>OUI</v>
      </c>
      <c r="E223" s="508">
        <f>'SAISIE LIEUX DE VISITE'!N428</f>
        <v>0</v>
      </c>
      <c r="F223" s="509" t="str">
        <f>'SAISIE LIEUX DE VISITE'!B428</f>
        <v>R</v>
      </c>
      <c r="G223" s="510"/>
      <c r="H223" s="510"/>
    </row>
    <row r="224" spans="1:8" ht="31.5" x14ac:dyDescent="0.2">
      <c r="A224" s="311">
        <f>'SAISIE LIEUX DE VISITE'!J429</f>
        <v>368</v>
      </c>
      <c r="B224" s="506" t="str">
        <f>'SAISIE LIEUX DE VISITE'!K429</f>
        <v xml:space="preserve">L'établissement utilise au moins deux produits présentant un faible impact sur l'environnement. </v>
      </c>
      <c r="C224" s="311">
        <f>'SAISIE LIEUX DE VISITE'!L429</f>
        <v>1</v>
      </c>
      <c r="D224" s="518" t="str">
        <f>'SAISIE LIEUX DE VISITE'!M429</f>
        <v>OUI</v>
      </c>
      <c r="E224" s="508">
        <f>'SAISIE LIEUX DE VISITE'!N429</f>
        <v>0</v>
      </c>
      <c r="F224" s="509" t="str">
        <f>'SAISIE LIEUX DE VISITE'!B429</f>
        <v>R</v>
      </c>
      <c r="G224" s="510"/>
      <c r="H224" s="510"/>
    </row>
    <row r="225" spans="1:8" ht="31.5" x14ac:dyDescent="0.2">
      <c r="A225" s="311">
        <f>'SAISIE LIEUX DE VISITE'!J430</f>
        <v>369</v>
      </c>
      <c r="B225" s="506" t="str">
        <f>'SAISIE LIEUX DE VISITE'!K430</f>
        <v>Présence d'une information présentant les actions de l'établissement en faveur de l'environnement et/ou incitant les visiteurs à participer</v>
      </c>
      <c r="C225" s="511">
        <f>'SAISIE LIEUX DE VISITE'!L430</f>
        <v>1</v>
      </c>
      <c r="D225" s="518" t="str">
        <f>'SAISIE LIEUX DE VISITE'!M430</f>
        <v>OUI</v>
      </c>
      <c r="E225" s="508">
        <f>'SAISIE LIEUX DE VISITE'!N430</f>
        <v>0</v>
      </c>
      <c r="F225" s="509" t="str">
        <f>'SAISIE LIEUX DE VISITE'!B430</f>
        <v>R</v>
      </c>
      <c r="G225" s="510"/>
      <c r="H225" s="510"/>
    </row>
    <row r="226" spans="1:8" ht="31.5" x14ac:dyDescent="0.2">
      <c r="A226" s="311">
        <f>'SAISIE LIEUX DE VISITE'!J431</f>
        <v>370</v>
      </c>
      <c r="B226" s="506" t="str">
        <f>'SAISIE LIEUX DE VISITE'!K431</f>
        <v>L’établissement a prévu de mettre au moins une mesure supplémentaire dans les 3 ans à venir</v>
      </c>
      <c r="C226" s="511">
        <f>'SAISIE LIEUX DE VISITE'!L431</f>
        <v>1</v>
      </c>
      <c r="D226" s="518" t="str">
        <f>'SAISIE LIEUX DE VISITE'!M431</f>
        <v>OUI</v>
      </c>
      <c r="E226" s="508">
        <f>'SAISIE LIEUX DE VISITE'!N431</f>
        <v>0</v>
      </c>
      <c r="F226" s="509" t="str">
        <f>'SAISIE LIEUX DE VISITE'!B431</f>
        <v>R</v>
      </c>
      <c r="G226" s="510"/>
      <c r="H226" s="510"/>
    </row>
    <row r="227" spans="1:8" ht="31.5" x14ac:dyDescent="0.2">
      <c r="A227" s="311">
        <f>'SAISIE LIEUX DE VISITE'!J433</f>
        <v>371</v>
      </c>
      <c r="B227" s="517" t="str">
        <f>'SAISIE LIEUX DE VISITE'!K433</f>
        <v>Des tarifs différenciés, voire gratuits, sont proposés pour favoriser l'accès des publics spécifiques (jeunes - chômeurs…).</v>
      </c>
      <c r="C227" s="311">
        <f>'SAISIE LIEUX DE VISITE'!L433</f>
        <v>3</v>
      </c>
      <c r="D227" s="518" t="str">
        <f>'SAISIE LIEUX DE VISITE'!M433</f>
        <v>OUI</v>
      </c>
      <c r="E227" s="508">
        <f>'SAISIE LIEUX DE VISITE'!N433</f>
        <v>0</v>
      </c>
      <c r="F227" s="509" t="str">
        <f>'SAISIE LIEUX DE VISITE'!$B$433</f>
        <v>R</v>
      </c>
      <c r="G227" s="510"/>
      <c r="H227" s="510"/>
    </row>
    <row r="228" spans="1:8" ht="15.75" x14ac:dyDescent="0.2">
      <c r="A228" s="311">
        <f>'SAISIE LIEUX DE VISITE'!J436</f>
        <v>373</v>
      </c>
      <c r="B228" s="506" t="str">
        <f>'SAISIE LIEUX DE VISITE'!K436</f>
        <v>L'établissement privilégie des produits issus de la production locale.</v>
      </c>
      <c r="C228" s="311">
        <f>'SAISIE LIEUX DE VISITE'!L436</f>
        <v>3</v>
      </c>
      <c r="D228" s="507" t="str">
        <f>'SAISIE LIEUX DE VISITE'!M436</f>
        <v>OUI</v>
      </c>
      <c r="E228" s="508">
        <f>'SAISIE LIEUX DE VISITE'!N436</f>
        <v>0</v>
      </c>
      <c r="F228" s="509" t="str">
        <f>'SAISIE LIEUX DE VISITE'!B436</f>
        <v>R</v>
      </c>
      <c r="G228" s="510"/>
      <c r="H228" s="510"/>
    </row>
    <row r="229" spans="1:8" ht="15.75" x14ac:dyDescent="0.2">
      <c r="A229" s="311">
        <f>'SAISIE LIEUX DE VISITE'!J437</f>
        <v>374</v>
      </c>
      <c r="B229" s="506" t="str">
        <f>'SAISIE LIEUX DE VISITE'!K437</f>
        <v>Présence d'informations touristiques locales.</v>
      </c>
      <c r="C229" s="311">
        <f>'SAISIE LIEUX DE VISITE'!L437</f>
        <v>3</v>
      </c>
      <c r="D229" s="507" t="str">
        <f>'SAISIE LIEUX DE VISITE'!M437</f>
        <v>OUI</v>
      </c>
      <c r="E229" s="508">
        <f>'SAISIE LIEUX DE VISITE'!N437</f>
        <v>0</v>
      </c>
      <c r="F229" s="509" t="str">
        <f>'SAISIE LIEUX DE VISITE'!B437</f>
        <v>R</v>
      </c>
      <c r="G229" s="510"/>
      <c r="H229" s="510"/>
    </row>
    <row r="230" spans="1:8" ht="15.75" x14ac:dyDescent="0.2">
      <c r="A230" s="311">
        <f>'SAISIE LIEUX DE VISITE'!J438</f>
        <v>375</v>
      </c>
      <c r="B230" s="506" t="str">
        <f>'SAISIE LIEUX DE VISITE'!K438</f>
        <v>L'établissement a mis en place une action de valorisation du territoire.</v>
      </c>
      <c r="C230" s="311">
        <f>'SAISIE LIEUX DE VISITE'!L438</f>
        <v>3</v>
      </c>
      <c r="D230" s="507" t="str">
        <f>'SAISIE LIEUX DE VISITE'!M438</f>
        <v>OUI</v>
      </c>
      <c r="E230" s="508">
        <f>'SAISIE LIEUX DE VISITE'!N438</f>
        <v>0</v>
      </c>
      <c r="F230" s="509" t="str">
        <f>'SAISIE LIEUX DE VISITE'!B438</f>
        <v>R</v>
      </c>
      <c r="G230" s="510"/>
      <c r="H230" s="510"/>
    </row>
    <row r="231" spans="1:8" ht="15.75" x14ac:dyDescent="0.2">
      <c r="A231" s="311">
        <f>'SAISIE LIEUX DE VISITE'!J439</f>
        <v>376</v>
      </c>
      <c r="B231" s="506" t="str">
        <f>'SAISIE LIEUX DE VISITE'!K439</f>
        <v>Le personnel peut conseiller le client pour des visites ou des activités touristiques.</v>
      </c>
      <c r="C231" s="311">
        <f>'SAISIE LIEUX DE VISITE'!L439</f>
        <v>3</v>
      </c>
      <c r="D231" s="507" t="str">
        <f>'SAISIE LIEUX DE VISITE'!M439</f>
        <v>OUI</v>
      </c>
      <c r="E231" s="508">
        <f>'SAISIE LIEUX DE VISITE'!N439</f>
        <v>0</v>
      </c>
      <c r="F231" s="509" t="str">
        <f>'SAISIE LIEUX DE VISITE'!B439</f>
        <v>R</v>
      </c>
      <c r="G231" s="510"/>
      <c r="H231" s="510"/>
    </row>
    <row r="232" spans="1:8" ht="31.5" x14ac:dyDescent="0.2">
      <c r="A232" s="311">
        <f>'SAISIE LIEUX DE VISITE'!J440</f>
        <v>377</v>
      </c>
      <c r="B232" s="506" t="str">
        <f>'SAISIE LIEUX DE VISITE'!K440</f>
        <v>Les coordonnées et les horaires des services de proximité peuvent être communiqués au client.</v>
      </c>
      <c r="C232" s="311">
        <f>'SAISIE LIEUX DE VISITE'!L440</f>
        <v>1</v>
      </c>
      <c r="D232" s="507" t="str">
        <f>'SAISIE LIEUX DE VISITE'!M440</f>
        <v>OUI</v>
      </c>
      <c r="E232" s="508">
        <f>'SAISIE LIEUX DE VISITE'!N440</f>
        <v>0</v>
      </c>
      <c r="F232" s="509" t="str">
        <f>'SAISIE LIEUX DE VISITE'!B440</f>
        <v>R</v>
      </c>
      <c r="G232" s="510"/>
      <c r="H232" s="510"/>
    </row>
    <row r="233" spans="1:8" ht="31.5" x14ac:dyDescent="0.2">
      <c r="A233" s="311">
        <f>'SAISIE LIEUX DE VISITE'!J441</f>
        <v>378</v>
      </c>
      <c r="B233" s="506" t="str">
        <f>'SAISIE LIEUX DE VISITE'!K441</f>
        <v>L'exploitant a noué des relations partenariales avec d'autres prestataires pour proposer leurs services à ses clients : hôtels, activités…</v>
      </c>
      <c r="C233" s="311">
        <f>'SAISIE LIEUX DE VISITE'!L441</f>
        <v>1</v>
      </c>
      <c r="D233" s="507" t="str">
        <f>'SAISIE LIEUX DE VISITE'!M441</f>
        <v>OUI</v>
      </c>
      <c r="E233" s="508">
        <f>'SAISIE LIEUX DE VISITE'!N441</f>
        <v>0</v>
      </c>
      <c r="F233" s="509" t="str">
        <f>'SAISIE LIEUX DE VISITE'!B441</f>
        <v>R</v>
      </c>
      <c r="G233" s="510"/>
      <c r="H233" s="510"/>
    </row>
    <row r="234" spans="1:8" ht="15.75" x14ac:dyDescent="0.2">
      <c r="A234" s="311">
        <f>'SAISIE LIEUX DE VISITE'!J442</f>
        <v>379</v>
      </c>
      <c r="B234" s="506" t="str">
        <f>'SAISIE LIEUX DE VISITE'!K442</f>
        <v>Présence d'une documentation touristique en au moins une langue étrangère.</v>
      </c>
      <c r="C234" s="311">
        <f>'SAISIE LIEUX DE VISITE'!L442</f>
        <v>3</v>
      </c>
      <c r="D234" s="507" t="str">
        <f>'SAISIE LIEUX DE VISITE'!M442</f>
        <v>OUI</v>
      </c>
      <c r="E234" s="508">
        <f>'SAISIE LIEUX DE VISITE'!N442</f>
        <v>0</v>
      </c>
      <c r="F234" s="509" t="str">
        <f>'SAISIE LIEUX DE VISITE'!B442</f>
        <v>R</v>
      </c>
      <c r="G234" s="510"/>
      <c r="H234" s="510"/>
    </row>
    <row r="235" spans="1:8" ht="15.75" x14ac:dyDescent="0.2">
      <c r="A235" s="311">
        <f>'SAISIE LIEUX DE VISITE'!J443</f>
        <v>380</v>
      </c>
      <c r="B235" s="506" t="str">
        <f>'SAISIE LIEUX DE VISITE'!K443</f>
        <v>Présence d'une documentation touristique en une deuxième langue étrangère.</v>
      </c>
      <c r="C235" s="311">
        <f>'SAISIE LIEUX DE VISITE'!L443</f>
        <v>3</v>
      </c>
      <c r="D235" s="507" t="str">
        <f>'SAISIE LIEUX DE VISITE'!M443</f>
        <v>OUI</v>
      </c>
      <c r="E235" s="508">
        <f>'SAISIE LIEUX DE VISITE'!N443</f>
        <v>0</v>
      </c>
      <c r="F235" s="509" t="str">
        <f>'SAISIE LIEUX DE VISITE'!B443</f>
        <v>R</v>
      </c>
      <c r="G235" s="510"/>
      <c r="H235" s="510"/>
    </row>
    <row r="236" spans="1:8" ht="31.5" x14ac:dyDescent="0.2">
      <c r="A236" s="311">
        <f>'SAISIE LIEUX DE VISITE'!J444</f>
        <v>381</v>
      </c>
      <c r="B236" s="506" t="str">
        <f>'SAISIE LIEUX DE VISITE'!K444</f>
        <v>Si existant, le site participe à l'alimentation du système d'information touristique local.</v>
      </c>
      <c r="C236" s="311">
        <f>'SAISIE LIEUX DE VISITE'!L444</f>
        <v>1</v>
      </c>
      <c r="D236" s="507" t="str">
        <f>'SAISIE LIEUX DE VISITE'!M444</f>
        <v>OUI</v>
      </c>
      <c r="E236" s="508">
        <f>'SAISIE LIEUX DE VISITE'!N444</f>
        <v>0</v>
      </c>
      <c r="F236" s="509" t="str">
        <f>'SAISIE LIEUX DE VISITE'!B444</f>
        <v>R</v>
      </c>
      <c r="G236" s="510"/>
      <c r="H236" s="510"/>
    </row>
    <row r="237" spans="1:8" ht="31.5" x14ac:dyDescent="0.2">
      <c r="A237" s="311">
        <f>'SAISIE LIEUX DE VISITE'!J445</f>
        <v>382</v>
      </c>
      <c r="B237" s="506" t="str">
        <f>'SAISIE LIEUX DE VISITE'!K445</f>
        <v>Le site valorise les autres équipements et les lieux de mémoire sur la même thématique.</v>
      </c>
      <c r="C237" s="311">
        <f>'SAISIE LIEUX DE VISITE'!L445</f>
        <v>3</v>
      </c>
      <c r="D237" s="507" t="str">
        <f>'SAISIE LIEUX DE VISITE'!M445</f>
        <v>Non Mesuré</v>
      </c>
      <c r="E237" s="508" t="str">
        <f>'SAISIE LIEUX DE VISITE'!N445</f>
        <v>Ce site n'est pas un lieu de mémoire</v>
      </c>
      <c r="F237" s="509" t="str">
        <f>'SAISIE LIEUX DE VISITE'!B445</f>
        <v>R</v>
      </c>
      <c r="G237" s="510"/>
      <c r="H237" s="510"/>
    </row>
    <row r="238" spans="1:8" s="606" customFormat="1" ht="15.75" x14ac:dyDescent="0.2">
      <c r="A238" s="311">
        <f>'SAISIE LIEUX DE VISITE'!J447</f>
        <v>383</v>
      </c>
      <c r="B238" s="515" t="str">
        <f>'SAISIE LIEUX DE VISITE'!K447</f>
        <v>Le bâtiment présente un caractère local (façade et intérieur)</v>
      </c>
      <c r="C238" s="311">
        <f>'SAISIE LIEUX DE VISITE'!L447</f>
        <v>3</v>
      </c>
      <c r="D238" s="507" t="str">
        <f>'SAISIE LIEUX DE VISITE'!M447</f>
        <v>Très Satisfaisant</v>
      </c>
      <c r="E238" s="311" t="str">
        <f>'SAISIE LIEUX DE VISITE'!N447</f>
        <v/>
      </c>
      <c r="F238" s="311" t="str">
        <f>'SAISIE LIEUX DE VISITE'!O447</f>
        <v/>
      </c>
      <c r="G238" s="596"/>
      <c r="H238" s="596"/>
    </row>
    <row r="239" spans="1:8" s="606" customFormat="1" ht="15.75" x14ac:dyDescent="0.2">
      <c r="A239" s="311">
        <f>'SAISIE LIEUX DE VISITE'!J448</f>
        <v>384</v>
      </c>
      <c r="B239" s="515" t="str">
        <f>'SAISIE LIEUX DE VISITE'!K448</f>
        <v xml:space="preserve">L'espace d'accueil présente un caractère local </v>
      </c>
      <c r="C239" s="311">
        <f>'SAISIE LIEUX DE VISITE'!L448</f>
        <v>3</v>
      </c>
      <c r="D239" s="507" t="str">
        <f>'SAISIE LIEUX DE VISITE'!M448</f>
        <v>Très Satisfaisant</v>
      </c>
      <c r="E239" s="311" t="str">
        <f>'SAISIE LIEUX DE VISITE'!N448</f>
        <v/>
      </c>
      <c r="F239" s="595"/>
      <c r="G239" s="596"/>
      <c r="H239" s="596"/>
    </row>
    <row r="240" spans="1:8" s="606" customFormat="1" ht="33" customHeight="1" x14ac:dyDescent="0.2">
      <c r="A240" s="311">
        <f>'SAISIE LIEUX DE VISITE'!J449</f>
        <v>385</v>
      </c>
      <c r="B240" s="515" t="str">
        <f>'SAISIE LIEUX DE VISITE'!K449</f>
        <v>Le lieu de visite et la visite guidée mettent en avant la flore et la faune de l'île</v>
      </c>
      <c r="C240" s="311">
        <f>'SAISIE LIEUX DE VISITE'!L449</f>
        <v>3</v>
      </c>
      <c r="D240" s="507" t="str">
        <f>'SAISIE LIEUX DE VISITE'!M449</f>
        <v>OUI</v>
      </c>
      <c r="E240" s="311" t="str">
        <f>'SAISIE LIEUX DE VISITE'!N449</f>
        <v/>
      </c>
      <c r="F240" s="595"/>
      <c r="G240" s="596"/>
      <c r="H240" s="596"/>
    </row>
    <row r="241" spans="1:8" s="662" customFormat="1" ht="15.75" x14ac:dyDescent="0.2">
      <c r="A241" s="311">
        <f>'SAISIE LIEUX DE VISITE'!J450</f>
        <v>386</v>
      </c>
      <c r="B241" s="515" t="str">
        <f>'SAISIE LIEUX DE VISITE'!K450</f>
        <v>Possibilité d'accueil et d'accompagnement en langue créole</v>
      </c>
      <c r="C241" s="311">
        <f>'SAISIE LIEUX DE VISITE'!L450</f>
        <v>3</v>
      </c>
      <c r="D241" s="507" t="str">
        <f>'SAISIE LIEUX DE VISITE'!M450</f>
        <v>OUI</v>
      </c>
      <c r="E241" s="311" t="str">
        <f>'SAISIE LIEUX DE VISITE'!N450</f>
        <v/>
      </c>
      <c r="F241" s="311" t="str">
        <f>'SAISIE LIEUX DE VISITE'!O450</f>
        <v/>
      </c>
      <c r="G241" s="702"/>
      <c r="H241" s="702"/>
    </row>
    <row r="242" spans="1:8" s="662" customFormat="1" ht="15.75" x14ac:dyDescent="0.2">
      <c r="A242" s="311">
        <f>'SAISIE LIEUX DE VISITE'!J451</f>
        <v>387</v>
      </c>
      <c r="B242" s="515" t="str">
        <f>'SAISIE LIEUX DE VISITE'!K451</f>
        <v>Le personnel connaît bien les spécificités de l'île</v>
      </c>
      <c r="C242" s="311">
        <f>'SAISIE LIEUX DE VISITE'!L451</f>
        <v>3</v>
      </c>
      <c r="D242" s="507" t="str">
        <f>'SAISIE LIEUX DE VISITE'!M451</f>
        <v>OUI</v>
      </c>
      <c r="E242" s="311" t="str">
        <f>'SAISIE LIEUX DE VISITE'!N451</f>
        <v/>
      </c>
      <c r="F242" s="311" t="str">
        <f>'SAISIE LIEUX DE VISITE'!O451</f>
        <v/>
      </c>
      <c r="G242" s="702"/>
      <c r="H242" s="702"/>
    </row>
    <row r="243" spans="1:8" s="662" customFormat="1" ht="15.75" x14ac:dyDescent="0.2">
      <c r="A243" s="311">
        <f>'SAISIE LIEUX DE VISITE'!J452</f>
        <v>388</v>
      </c>
      <c r="B243" s="515" t="str">
        <f>'SAISIE LIEUX DE VISITE'!K452</f>
        <v>Un geste amical est fait aux clients avant ou après la visite</v>
      </c>
      <c r="C243" s="311">
        <f>'SAISIE LIEUX DE VISITE'!L452</f>
        <v>1</v>
      </c>
      <c r="D243" s="507" t="str">
        <f>'SAISIE LIEUX DE VISITE'!M452</f>
        <v>OUI</v>
      </c>
      <c r="E243" s="311" t="str">
        <f>'SAISIE LIEUX DE VISITE'!N452</f>
        <v/>
      </c>
      <c r="F243" s="311" t="str">
        <f>'SAISIE LIEUX DE VISITE'!O452</f>
        <v/>
      </c>
      <c r="G243" s="702"/>
      <c r="H243" s="702"/>
    </row>
    <row r="244" spans="1:8" s="503" customFormat="1" ht="29.25" customHeight="1" x14ac:dyDescent="0.3">
      <c r="A244" s="505"/>
      <c r="B244" s="690" t="str">
        <f>'RESULTAT GLOBAL'!C55</f>
        <v>QUALITE DE LA PRESTATION</v>
      </c>
      <c r="C244" s="691" t="s">
        <v>44</v>
      </c>
      <c r="D244" s="691" t="s">
        <v>45</v>
      </c>
      <c r="E244" s="719" t="s">
        <v>46</v>
      </c>
      <c r="F244" s="692" t="s">
        <v>768</v>
      </c>
      <c r="G244" s="693" t="s">
        <v>769</v>
      </c>
      <c r="H244" s="693" t="s">
        <v>770</v>
      </c>
    </row>
    <row r="245" spans="1:8" ht="15.75" x14ac:dyDescent="0.2">
      <c r="A245" s="311">
        <f>'SAISIE LIEUX DE VISITE'!J43</f>
        <v>38</v>
      </c>
      <c r="B245" s="515" t="str">
        <f>'SAISIE LIEUX DE VISITE'!K43</f>
        <v xml:space="preserve">Le site dispose d'une billetterie en ligne accessible toute l'année </v>
      </c>
      <c r="C245" s="522">
        <f>'SAISIE LIEUX DE VISITE'!L43</f>
        <v>3</v>
      </c>
      <c r="D245" s="507" t="str">
        <f>'SAISIE LIEUX DE VISITE'!M43</f>
        <v>OUI</v>
      </c>
      <c r="E245" s="508" t="str">
        <f>'SAISIE LIEUX DE VISITE'!N43</f>
        <v/>
      </c>
      <c r="F245" s="509" t="str">
        <f>'SAISIE LIEUX DE VISITE'!$B$43</f>
        <v>R</v>
      </c>
      <c r="G245" s="510"/>
      <c r="H245" s="510"/>
    </row>
    <row r="246" spans="1:8" ht="31.5" x14ac:dyDescent="0.2">
      <c r="A246" s="311">
        <f>'SAISIE LIEUX DE VISITE'!J79</f>
        <v>66</v>
      </c>
      <c r="B246" s="506" t="str">
        <f>'SAISIE LIEUX DE VISITE'!K79</f>
        <v>La façade et l'entrée sont mises en valeur par un fleurissement, un élément décoratif, un éclairage, etc.</v>
      </c>
      <c r="C246" s="311">
        <f>'SAISIE LIEUX DE VISITE'!L79</f>
        <v>1</v>
      </c>
      <c r="D246" s="507" t="str">
        <f>'SAISIE LIEUX DE VISITE'!M79</f>
        <v>OUI</v>
      </c>
      <c r="E246" s="508">
        <f>'SAISIE LIEUX DE VISITE'!N79</f>
        <v>0</v>
      </c>
      <c r="F246" s="509" t="str">
        <f>'SAISIE LIEUX DE VISITE'!$B$79</f>
        <v>NR</v>
      </c>
      <c r="G246" s="510"/>
      <c r="H246" s="510"/>
    </row>
    <row r="247" spans="1:8" ht="15.75" x14ac:dyDescent="0.2">
      <c r="A247" s="311">
        <f>'SAISIE LIEUX DE VISITE'!J83</f>
        <v>69</v>
      </c>
      <c r="B247" s="506" t="str">
        <f>'SAISIE LIEUX DE VISITE'!K83</f>
        <v>Le site dispose d'un parking privé ou public à moins de 200 mètres de l'entrée.</v>
      </c>
      <c r="C247" s="311">
        <f>'SAISIE LIEUX DE VISITE'!L83</f>
        <v>3</v>
      </c>
      <c r="D247" s="507" t="str">
        <f>'SAISIE LIEUX DE VISITE'!M83</f>
        <v>OUI</v>
      </c>
      <c r="E247" s="508">
        <f>'SAISIE LIEUX DE VISITE'!N83</f>
        <v>0</v>
      </c>
      <c r="F247" s="509" t="str">
        <f>'SAISIE LIEUX DE VISITE'!B83</f>
        <v>NR</v>
      </c>
      <c r="G247" s="510"/>
      <c r="H247" s="510"/>
    </row>
    <row r="248" spans="1:8" ht="31.5" x14ac:dyDescent="0.2">
      <c r="A248" s="311">
        <f>'SAISIE LIEUX DE VISITE'!J84</f>
        <v>70</v>
      </c>
      <c r="B248" s="506" t="str">
        <f>'SAISIE LIEUX DE VISITE'!K84</f>
        <v>Le lieu de visite dispose d'une solution de stationnement pour les moyens de locomotion alternatifs à la voiture.</v>
      </c>
      <c r="C248" s="311">
        <f>'SAISIE LIEUX DE VISITE'!L84</f>
        <v>1</v>
      </c>
      <c r="D248" s="507" t="str">
        <f>'SAISIE LIEUX DE VISITE'!M84</f>
        <v>OUI</v>
      </c>
      <c r="E248" s="508">
        <f>'SAISIE LIEUX DE VISITE'!N84</f>
        <v>0</v>
      </c>
      <c r="F248" s="509" t="str">
        <f>'SAISIE LIEUX DE VISITE'!B84</f>
        <v>NR</v>
      </c>
      <c r="G248" s="510"/>
      <c r="H248" s="510"/>
    </row>
    <row r="249" spans="1:8" ht="15.75" x14ac:dyDescent="0.2">
      <c r="A249" s="311">
        <f>'SAISIE LIEUX DE VISITE'!J107</f>
        <v>89</v>
      </c>
      <c r="B249" s="506" t="str">
        <f>'SAISIE LIEUX DE VISITE'!K107</f>
        <v>L'agencement et l'ameublement de l'espace d'accueil sont harmonieux.</v>
      </c>
      <c r="C249" s="311">
        <f>'SAISIE LIEUX DE VISITE'!L107</f>
        <v>3</v>
      </c>
      <c r="D249" s="507" t="str">
        <f>'SAISIE LIEUX DE VISITE'!M107</f>
        <v>OUI</v>
      </c>
      <c r="E249" s="508">
        <f>'SAISIE LIEUX DE VISITE'!N107</f>
        <v>0</v>
      </c>
      <c r="F249" s="509" t="str">
        <f>'SAISIE LIEUX DE VISITE'!B107</f>
        <v>NR</v>
      </c>
      <c r="G249" s="510"/>
      <c r="H249" s="510"/>
    </row>
    <row r="250" spans="1:8" ht="15.75" x14ac:dyDescent="0.2">
      <c r="A250" s="311">
        <f>'SAISIE LIEUX DE VISITE'!J108</f>
        <v>90</v>
      </c>
      <c r="B250" s="506" t="str">
        <f>'SAISIE LIEUX DE VISITE'!K108</f>
        <v>L'espace d'accueil est bien ordonné.</v>
      </c>
      <c r="C250" s="311">
        <f>'SAISIE LIEUX DE VISITE'!L108</f>
        <v>3</v>
      </c>
      <c r="D250" s="507" t="str">
        <f>'SAISIE LIEUX DE VISITE'!M108</f>
        <v>OUI</v>
      </c>
      <c r="E250" s="508">
        <f>'SAISIE LIEUX DE VISITE'!N108</f>
        <v>0</v>
      </c>
      <c r="F250" s="509" t="str">
        <f>'SAISIE LIEUX DE VISITE'!B108</f>
        <v>NR</v>
      </c>
      <c r="G250" s="510"/>
      <c r="H250" s="510"/>
    </row>
    <row r="251" spans="1:8" ht="15.75" x14ac:dyDescent="0.2">
      <c r="A251" s="311">
        <f>'SAISIE LIEUX DE VISITE'!J131</f>
        <v>110</v>
      </c>
      <c r="B251" s="506" t="str">
        <f>'SAISIE LIEUX DE VISITE'!K131</f>
        <v>Le lieu de visite accepte au moins deux moyens de paiement.</v>
      </c>
      <c r="C251" s="311">
        <f>'SAISIE LIEUX DE VISITE'!L131</f>
        <v>1</v>
      </c>
      <c r="D251" s="507" t="str">
        <f>'SAISIE LIEUX DE VISITE'!M131</f>
        <v>OUI</v>
      </c>
      <c r="E251" s="508">
        <f>'SAISIE LIEUX DE VISITE'!N131</f>
        <v>0</v>
      </c>
      <c r="F251" s="509" t="str">
        <f>'SAISIE LIEUX DE VISITE'!$B$131</f>
        <v>NR</v>
      </c>
      <c r="G251" s="510"/>
      <c r="H251" s="510"/>
    </row>
    <row r="252" spans="1:8" ht="31.5" x14ac:dyDescent="0.2">
      <c r="A252" s="311">
        <f>'SAISIE LIEUX DE VISITE'!J133</f>
        <v>112</v>
      </c>
      <c r="B252" s="506" t="str">
        <f>'SAISIE LIEUX DE VISITE'!K133</f>
        <v>L'accueil et le paiement de la visite peuvent être assurés en au moins une langue étrangère.</v>
      </c>
      <c r="C252" s="511">
        <f>'SAISIE LIEUX DE VISITE'!L133</f>
        <v>3</v>
      </c>
      <c r="D252" s="507" t="str">
        <f>'SAISIE LIEUX DE VISITE'!M133</f>
        <v>OUI</v>
      </c>
      <c r="E252" s="508">
        <f>'SAISIE LIEUX DE VISITE'!N133</f>
        <v>0</v>
      </c>
      <c r="F252" s="509" t="str">
        <f>'SAISIE LIEUX DE VISITE'!B133</f>
        <v>NR</v>
      </c>
      <c r="G252" s="510"/>
      <c r="H252" s="510"/>
    </row>
    <row r="253" spans="1:8" ht="31.5" x14ac:dyDescent="0.2">
      <c r="A253" s="311">
        <f>'SAISIE LIEUX DE VISITE'!J134</f>
        <v>113</v>
      </c>
      <c r="B253" s="506" t="str">
        <f>'SAISIE LIEUX DE VISITE'!K134</f>
        <v>L'accueil et le paiement de la visite peuvent être assurés en une deuxième langue étrangère.</v>
      </c>
      <c r="C253" s="511">
        <f>'SAISIE LIEUX DE VISITE'!L134</f>
        <v>3</v>
      </c>
      <c r="D253" s="507" t="str">
        <f>'SAISIE LIEUX DE VISITE'!M134</f>
        <v>OUI</v>
      </c>
      <c r="E253" s="508">
        <f>'SAISIE LIEUX DE VISITE'!N134</f>
        <v>0</v>
      </c>
      <c r="F253" s="509" t="str">
        <f>'SAISIE LIEUX DE VISITE'!B134</f>
        <v>NR</v>
      </c>
      <c r="G253" s="510"/>
      <c r="H253" s="510"/>
    </row>
    <row r="254" spans="1:8" ht="15.75" x14ac:dyDescent="0.2">
      <c r="A254" s="311">
        <f>'SAISIE LIEUX DE VISITE'!J137</f>
        <v>116</v>
      </c>
      <c r="B254" s="515" t="str">
        <f>'SAISIE LIEUX DE VISITE'!K137</f>
        <v>Le site propose une offre adaptée à la saisonnalité.</v>
      </c>
      <c r="C254" s="522">
        <f>'SAISIE LIEUX DE VISITE'!L137</f>
        <v>1</v>
      </c>
      <c r="D254" s="507" t="str">
        <f>'SAISIE LIEUX DE VISITE'!M137</f>
        <v>OUI</v>
      </c>
      <c r="E254" s="508" t="str">
        <f>'SAISIE LIEUX DE VISITE'!N137</f>
        <v/>
      </c>
      <c r="F254" s="509" t="str">
        <f>'SAISIE LIEUX DE VISITE'!B137</f>
        <v>NR</v>
      </c>
      <c r="G254" s="510"/>
      <c r="H254" s="510"/>
    </row>
    <row r="255" spans="1:8" ht="15.75" x14ac:dyDescent="0.2">
      <c r="A255" s="311">
        <f>'SAISIE LIEUX DE VISITE'!J138</f>
        <v>117</v>
      </c>
      <c r="B255" s="506" t="str">
        <f>'SAISIE LIEUX DE VISITE'!K138</f>
        <v>Le site est ouvert au moins 180 jours par an.</v>
      </c>
      <c r="C255" s="511">
        <f>'SAISIE LIEUX DE VISITE'!L138</f>
        <v>3</v>
      </c>
      <c r="D255" s="507" t="str">
        <f>'SAISIE LIEUX DE VISITE'!M138</f>
        <v>OUI</v>
      </c>
      <c r="E255" s="508" t="str">
        <f>'SAISIE LIEUX DE VISITE'!N138</f>
        <v/>
      </c>
      <c r="F255" s="509" t="str">
        <f>'SAISIE LIEUX DE VISITE'!B138</f>
        <v>NR</v>
      </c>
      <c r="G255" s="510"/>
      <c r="H255" s="510"/>
    </row>
    <row r="256" spans="1:8" ht="15.75" x14ac:dyDescent="0.2">
      <c r="A256" s="311">
        <f>'SAISIE LIEUX DE VISITE'!J139</f>
        <v>118</v>
      </c>
      <c r="B256" s="506" t="str">
        <f>'SAISIE LIEUX DE VISITE'!K139</f>
        <v>L'entreprise est en activité.</v>
      </c>
      <c r="C256" s="511">
        <f>'SAISIE LIEUX DE VISITE'!L139</f>
        <v>3</v>
      </c>
      <c r="D256" s="507" t="str">
        <f>'SAISIE LIEUX DE VISITE'!M139</f>
        <v>OUI</v>
      </c>
      <c r="E256" s="508" t="str">
        <f>'SAISIE LIEUX DE VISITE'!N139</f>
        <v/>
      </c>
      <c r="F256" s="509" t="str">
        <f>'SAISIE LIEUX DE VISITE'!B139</f>
        <v>NR</v>
      </c>
      <c r="G256" s="510"/>
      <c r="H256" s="510"/>
    </row>
    <row r="257" spans="1:8" ht="31.5" x14ac:dyDescent="0.2">
      <c r="A257" s="311">
        <f>'SAISIE LIEUX DE VISITE'!J140</f>
        <v>119</v>
      </c>
      <c r="B257" s="506" t="str">
        <f>'SAISIE LIEUX DE VISITE'!K140</f>
        <v>La visite doit s'effectuer sur le lieu de production et donner à voir si possible tout ou partie du processus de production.</v>
      </c>
      <c r="C257" s="511">
        <f>'SAISIE LIEUX DE VISITE'!L140</f>
        <v>3</v>
      </c>
      <c r="D257" s="507" t="str">
        <f>'SAISIE LIEUX DE VISITE'!M140</f>
        <v>OUI</v>
      </c>
      <c r="E257" s="508" t="str">
        <f>'SAISIE LIEUX DE VISITE'!N140</f>
        <v/>
      </c>
      <c r="F257" s="509" t="str">
        <f>'SAISIE LIEUX DE VISITE'!B140</f>
        <v>NR</v>
      </c>
      <c r="G257" s="510"/>
      <c r="H257" s="510"/>
    </row>
    <row r="258" spans="1:8" ht="15.75" x14ac:dyDescent="0.2">
      <c r="A258" s="311">
        <f>'SAISIE LIEUX DE VISITE'!J141</f>
        <v>120</v>
      </c>
      <c r="B258" s="506" t="str">
        <f>'SAISIE LIEUX DE VISITE'!K141</f>
        <v>Le site est ouvert a minima 12 jours par an.</v>
      </c>
      <c r="C258" s="511">
        <f>'SAISIE LIEUX DE VISITE'!L141</f>
        <v>3</v>
      </c>
      <c r="D258" s="507" t="str">
        <f>'SAISIE LIEUX DE VISITE'!M141</f>
        <v>OUI</v>
      </c>
      <c r="E258" s="508" t="str">
        <f>'SAISIE LIEUX DE VISITE'!N141</f>
        <v/>
      </c>
      <c r="F258" s="509" t="str">
        <f>'SAISIE LIEUX DE VISITE'!B141</f>
        <v>NR</v>
      </c>
      <c r="G258" s="510"/>
      <c r="H258" s="510"/>
    </row>
    <row r="259" spans="1:8" ht="15.75" x14ac:dyDescent="0.2">
      <c r="A259" s="311">
        <f>'SAISIE LIEUX DE VISITE'!J142</f>
        <v>121</v>
      </c>
      <c r="B259" s="506" t="str">
        <f>'SAISIE LIEUX DE VISITE'!K142</f>
        <v>Le site est ouvert aux publics à minima 6 mois par an.</v>
      </c>
      <c r="C259" s="311">
        <f>'SAISIE LIEUX DE VISITE'!L142</f>
        <v>3</v>
      </c>
      <c r="D259" s="507" t="str">
        <f>'SAISIE LIEUX DE VISITE'!M142</f>
        <v>Non Mesuré</v>
      </c>
      <c r="E259" s="508" t="str">
        <f>'SAISIE LIEUX DE VISITE'!N142</f>
        <v>Ce site n'est pas un lieu de préhistoire</v>
      </c>
      <c r="F259" s="512" t="str">
        <f>'SAISIE LIEUX DE VISITE'!B142</f>
        <v>NR</v>
      </c>
      <c r="G259" s="510"/>
      <c r="H259" s="510"/>
    </row>
    <row r="260" spans="1:8" ht="31.5" x14ac:dyDescent="0.2">
      <c r="A260" s="311">
        <f>'SAISIE LIEUX DE VISITE'!J144</f>
        <v>123</v>
      </c>
      <c r="B260" s="506" t="str">
        <f>'SAISIE LIEUX DE VISITE'!K144</f>
        <v>Le lieu de mémoire est ouvert au moins 120 jours par an à la visite, qui correspondent à la spécificité du site et de la destination.</v>
      </c>
      <c r="C260" s="311">
        <f>'SAISIE LIEUX DE VISITE'!L144</f>
        <v>3</v>
      </c>
      <c r="D260" s="507" t="str">
        <f>'SAISIE LIEUX DE VISITE'!M144</f>
        <v>Non Mesuré</v>
      </c>
      <c r="E260" s="508" t="str">
        <f>'SAISIE LIEUX DE VISITE'!N144</f>
        <v>Ce site n'est pas un lieu de mémoire</v>
      </c>
      <c r="F260" s="512" t="str">
        <f>'SAISIE LIEUX DE VISITE'!$B$144</f>
        <v>NR</v>
      </c>
      <c r="G260" s="510"/>
      <c r="H260" s="510"/>
    </row>
    <row r="261" spans="1:8" ht="15.75" x14ac:dyDescent="0.2">
      <c r="A261" s="311">
        <f>'SAISIE LIEUX DE VISITE'!J146</f>
        <v>125</v>
      </c>
      <c r="B261" s="515" t="str">
        <f>'SAISIE LIEUX DE VISITE'!K146</f>
        <v>Un espace d'expression est réservé aux vétérans et aux familles qui le souhaitent.</v>
      </c>
      <c r="C261" s="311">
        <f>'SAISIE LIEUX DE VISITE'!L146</f>
        <v>3</v>
      </c>
      <c r="D261" s="507" t="str">
        <f>'SAISIE LIEUX DE VISITE'!M146</f>
        <v>Non Mesuré</v>
      </c>
      <c r="E261" s="508" t="str">
        <f>'SAISIE LIEUX DE VISITE'!N146</f>
        <v>Ce site n'est pas un lieu de mémoire</v>
      </c>
      <c r="F261" s="509" t="str">
        <f>'SAISIE LIEUX DE VISITE'!$B$146</f>
        <v>NR</v>
      </c>
      <c r="G261" s="510"/>
      <c r="H261" s="510"/>
    </row>
    <row r="262" spans="1:8" ht="31.5" x14ac:dyDescent="0.2">
      <c r="A262" s="311">
        <f>'SAISIE LIEUX DE VISITE'!J150</f>
        <v>128</v>
      </c>
      <c r="B262" s="515" t="str">
        <f>'SAISIE LIEUX DE VISITE'!K150</f>
        <v>Le temps d'attente pour accéder aux différentes activités sont annoncés et/ou affichés pour permettre au visiteur d’organiser sa visite.</v>
      </c>
      <c r="C262" s="311">
        <f>'SAISIE LIEUX DE VISITE'!L150</f>
        <v>3</v>
      </c>
      <c r="D262" s="507" t="str">
        <f>'SAISIE LIEUX DE VISITE'!M150</f>
        <v>OUI</v>
      </c>
      <c r="E262" s="508">
        <f>'SAISIE LIEUX DE VISITE'!N150</f>
        <v>0</v>
      </c>
      <c r="F262" s="509" t="str">
        <f>'SAISIE LIEUX DE VISITE'!B150</f>
        <v>NR</v>
      </c>
      <c r="G262" s="510"/>
      <c r="H262" s="510"/>
    </row>
    <row r="263" spans="1:8" ht="63" x14ac:dyDescent="0.2">
      <c r="A263" s="311">
        <f>'SAISIE LIEUX DE VISITE'!J152</f>
        <v>130</v>
      </c>
      <c r="B263" s="515" t="str">
        <f>'SAISIE LIEUX DE VISITE'!K152</f>
        <v>L'embarcadère explique pour les promenades avec ou sans guide les consignes de sécurité et fournit les gilets de sauvetage ainsi que le numéro de téléphone de la structure, précise le nombre de personnes par plates, la tenue adéquate (gilet de sauvetage pour certains), les enfants : attention, parents, vous devez veiller…</v>
      </c>
      <c r="C263" s="311">
        <f>'SAISIE LIEUX DE VISITE'!L152</f>
        <v>3</v>
      </c>
      <c r="D263" s="507" t="str">
        <f>'SAISIE LIEUX DE VISITE'!M152</f>
        <v>OUI</v>
      </c>
      <c r="E263" s="508" t="str">
        <f>'SAISIE LIEUX DE VISITE'!N152</f>
        <v/>
      </c>
      <c r="F263" s="509" t="str">
        <f>'SAISIE LIEUX DE VISITE'!B152</f>
        <v>NR</v>
      </c>
      <c r="G263" s="510"/>
      <c r="H263" s="510"/>
    </row>
    <row r="264" spans="1:8" ht="15.75" x14ac:dyDescent="0.2">
      <c r="A264" s="311">
        <f>'SAISIE LIEUX DE VISITE'!J153</f>
        <v>131</v>
      </c>
      <c r="B264" s="515" t="str">
        <f>'SAISIE LIEUX DE VISITE'!K153</f>
        <v>Le personnel s'assure que l'interlocuteur est satisfait des informations données.</v>
      </c>
      <c r="C264" s="311">
        <f>'SAISIE LIEUX DE VISITE'!L153</f>
        <v>3</v>
      </c>
      <c r="D264" s="507" t="str">
        <f>'SAISIE LIEUX DE VISITE'!M153</f>
        <v>OUI</v>
      </c>
      <c r="E264" s="508" t="str">
        <f>'SAISIE LIEUX DE VISITE'!N153</f>
        <v/>
      </c>
      <c r="F264" s="509" t="str">
        <f>'SAISIE LIEUX DE VISITE'!B153</f>
        <v>NR</v>
      </c>
      <c r="G264" s="510"/>
      <c r="H264" s="510"/>
    </row>
    <row r="265" spans="1:8" ht="15.75" x14ac:dyDescent="0.2">
      <c r="A265" s="311">
        <f>'SAISIE LIEUX DE VISITE'!J161</f>
        <v>137</v>
      </c>
      <c r="B265" s="515" t="str">
        <f>'SAISIE LIEUX DE VISITE'!K161</f>
        <v>L'aménagement des lieux facilite la déambulation des visiteurs.</v>
      </c>
      <c r="C265" s="311">
        <f>'SAISIE LIEUX DE VISITE'!L161</f>
        <v>3</v>
      </c>
      <c r="D265" s="507" t="str">
        <f>'SAISIE LIEUX DE VISITE'!M161</f>
        <v>OUI</v>
      </c>
      <c r="E265" s="508">
        <f>'SAISIE LIEUX DE VISITE'!N161</f>
        <v>0</v>
      </c>
      <c r="F265" s="509" t="str">
        <f>'SAISIE LIEUX DE VISITE'!$B$161</f>
        <v>NR</v>
      </c>
      <c r="G265" s="510"/>
      <c r="H265" s="510"/>
    </row>
    <row r="266" spans="1:8" ht="46.5" customHeight="1" x14ac:dyDescent="0.2">
      <c r="A266" s="311">
        <f>'SAISIE LIEUX DE VISITE'!J162</f>
        <v>138</v>
      </c>
      <c r="B266" s="515" t="str">
        <f>'SAISIE LIEUX DE VISITE'!K162</f>
        <v>En cas de visite libre, un itinéraire est suggéré et organisé de façon à permettre au visiteur de faire le tour de toutes les animations présentes sur le site.</v>
      </c>
      <c r="C266" s="311">
        <f>'SAISIE LIEUX DE VISITE'!L162</f>
        <v>3</v>
      </c>
      <c r="D266" s="507" t="str">
        <f>'SAISIE LIEUX DE VISITE'!M162</f>
        <v>OUI</v>
      </c>
      <c r="E266" s="508">
        <f>'SAISIE LIEUX DE VISITE'!N162</f>
        <v>0</v>
      </c>
      <c r="F266" s="509" t="str">
        <f>'SAISIE LIEUX DE VISITE'!$B$162</f>
        <v>NR</v>
      </c>
      <c r="G266" s="510"/>
      <c r="H266" s="510"/>
    </row>
    <row r="267" spans="1:8" s="662" customFormat="1" ht="15.75" x14ac:dyDescent="0.2">
      <c r="A267" s="644">
        <f>'SAISIE LIEUX DE VISITE'!J168</f>
        <v>144</v>
      </c>
      <c r="B267" s="655" t="str">
        <f>'SAISIE LIEUX DE VISITE'!K168</f>
        <v>Délimitation et interdiction de visite des zones en travaux ou en cours d’entretien</v>
      </c>
      <c r="C267" s="644">
        <f>'SAISIE LIEUX DE VISITE'!L168</f>
        <v>3</v>
      </c>
      <c r="D267" s="646" t="str">
        <f>'SAISIE LIEUX DE VISITE'!M168</f>
        <v>OUI</v>
      </c>
      <c r="E267" s="649">
        <f>'SAISIE LIEUX DE VISITE'!N168</f>
        <v>0</v>
      </c>
      <c r="F267" s="659" t="s">
        <v>72</v>
      </c>
      <c r="G267" s="653"/>
      <c r="H267" s="653"/>
    </row>
    <row r="268" spans="1:8" s="662" customFormat="1" ht="31.5" x14ac:dyDescent="0.2">
      <c r="A268" s="644">
        <f>'SAISIE LIEUX DE VISITE'!J169</f>
        <v>145</v>
      </c>
      <c r="B268" s="655" t="str">
        <f>'SAISIE LIEUX DE VISITE'!K169</f>
        <v>Indication rigoureuse et sécurisation des zones dangereuses ou glissantes (pièces d’eau, zones pentues…)</v>
      </c>
      <c r="C268" s="644">
        <f>'SAISIE LIEUX DE VISITE'!L169</f>
        <v>3</v>
      </c>
      <c r="D268" s="646" t="str">
        <f>'SAISIE LIEUX DE VISITE'!M169</f>
        <v>OUI</v>
      </c>
      <c r="E268" s="649">
        <f>'SAISIE LIEUX DE VISITE'!N169</f>
        <v>0</v>
      </c>
      <c r="F268" s="659" t="s">
        <v>72</v>
      </c>
      <c r="G268" s="653"/>
      <c r="H268" s="653"/>
    </row>
    <row r="269" spans="1:8" ht="15.75" x14ac:dyDescent="0.2">
      <c r="A269" s="311">
        <f>'SAISIE LIEUX DE VISITE'!J171</f>
        <v>146</v>
      </c>
      <c r="B269" s="506" t="str">
        <f>'SAISIE LIEUX DE VISITE'!K171</f>
        <v>La présentation des collections est valorisante.</v>
      </c>
      <c r="C269" s="311">
        <f>'SAISIE LIEUX DE VISITE'!L171</f>
        <v>3</v>
      </c>
      <c r="D269" s="507" t="str">
        <f>'SAISIE LIEUX DE VISITE'!M171</f>
        <v>Très Satisfaisant</v>
      </c>
      <c r="E269" s="508">
        <f>'SAISIE LIEUX DE VISITE'!N171</f>
        <v>0</v>
      </c>
      <c r="F269" s="509" t="str">
        <f>'SAISIE LIEUX DE VISITE'!$B$171</f>
        <v>NR</v>
      </c>
      <c r="G269" s="510"/>
      <c r="H269" s="510"/>
    </row>
    <row r="270" spans="1:8" ht="15.75" x14ac:dyDescent="0.2">
      <c r="A270" s="311">
        <f>'SAISIE LIEUX DE VISITE'!J176</f>
        <v>151</v>
      </c>
      <c r="B270" s="515" t="str">
        <f>'SAISIE LIEUX DE VISITE'!K176</f>
        <v>Le parcours présente une cohérence d'ensemble.</v>
      </c>
      <c r="C270" s="311">
        <f>'SAISIE LIEUX DE VISITE'!L176</f>
        <v>9</v>
      </c>
      <c r="D270" s="507" t="str">
        <f>'SAISIE LIEUX DE VISITE'!M176</f>
        <v>Très Satisfaisant</v>
      </c>
      <c r="E270" s="508">
        <f>'SAISIE LIEUX DE VISITE'!N176</f>
        <v>0</v>
      </c>
      <c r="F270" s="509" t="str">
        <f>'SAISIE LIEUX DE VISITE'!B176</f>
        <v>NR</v>
      </c>
      <c r="G270" s="510"/>
      <c r="H270" s="510"/>
    </row>
    <row r="271" spans="1:8" ht="31.5" x14ac:dyDescent="0.2">
      <c r="A271" s="311">
        <f>'SAISIE LIEUX DE VISITE'!J177</f>
        <v>152</v>
      </c>
      <c r="B271" s="515" t="str">
        <f>'SAISIE LIEUX DE VISITE'!K177</f>
        <v>Les collections et les supports de médiation permettent une bonne compréhension de la thématique du site.</v>
      </c>
      <c r="C271" s="311">
        <f>'SAISIE LIEUX DE VISITE'!L177</f>
        <v>9</v>
      </c>
      <c r="D271" s="507" t="str">
        <f>'SAISIE LIEUX DE VISITE'!M177</f>
        <v>Très Satisfaisant</v>
      </c>
      <c r="E271" s="508">
        <f>'SAISIE LIEUX DE VISITE'!N177</f>
        <v>0</v>
      </c>
      <c r="F271" s="509" t="str">
        <f>'SAISIE LIEUX DE VISITE'!B177</f>
        <v>NR</v>
      </c>
      <c r="G271" s="510"/>
      <c r="H271" s="510"/>
    </row>
    <row r="272" spans="1:8" ht="15.75" x14ac:dyDescent="0.2">
      <c r="A272" s="311">
        <f>'SAISIE LIEUX DE VISITE'!J178</f>
        <v>153</v>
      </c>
      <c r="B272" s="520" t="str">
        <f>'SAISIE LIEUX DE VISITE'!K178</f>
        <v>La présentation des objets ayant appartenu à l'écrivain est soignée et adaptée.</v>
      </c>
      <c r="C272" s="311">
        <f>'SAISIE LIEUX DE VISITE'!L178</f>
        <v>1</v>
      </c>
      <c r="D272" s="507" t="str">
        <f>'SAISIE LIEUX DE VISITE'!M178</f>
        <v>OUI</v>
      </c>
      <c r="E272" s="508" t="str">
        <f>'SAISIE LIEUX DE VISITE'!N178</f>
        <v/>
      </c>
      <c r="F272" s="509" t="str">
        <f>'SAISIE LIEUX DE VISITE'!B178</f>
        <v>NR</v>
      </c>
      <c r="G272" s="510"/>
      <c r="H272" s="510"/>
    </row>
    <row r="273" spans="1:8" ht="15.75" x14ac:dyDescent="0.2">
      <c r="A273" s="311">
        <f>'SAISIE LIEUX DE VISITE'!J179</f>
        <v>154</v>
      </c>
      <c r="B273" s="520" t="str">
        <f>'SAISIE LIEUX DE VISITE'!K179</f>
        <v>Des manuscrits et des livres de ou sur l'auteur sont présentés, avec commentaires.</v>
      </c>
      <c r="C273" s="311">
        <f>'SAISIE LIEUX DE VISITE'!L179</f>
        <v>3</v>
      </c>
      <c r="D273" s="507" t="str">
        <f>'SAISIE LIEUX DE VISITE'!M179</f>
        <v>OUI</v>
      </c>
      <c r="E273" s="508" t="str">
        <f>'SAISIE LIEUX DE VISITE'!N179</f>
        <v/>
      </c>
      <c r="F273" s="509" t="str">
        <f>'SAISIE LIEUX DE VISITE'!B179</f>
        <v>NR</v>
      </c>
      <c r="G273" s="510"/>
      <c r="H273" s="510"/>
    </row>
    <row r="274" spans="1:8" ht="15.75" x14ac:dyDescent="0.2">
      <c r="A274" s="311">
        <f>'SAISIE LIEUX DE VISITE'!J180</f>
        <v>155</v>
      </c>
      <c r="B274" s="520" t="str">
        <f>'SAISIE LIEUX DE VISITE'!K180</f>
        <v>Des textes de l'auteur sont présentés (panneaux, moyens audiovisuels...…).</v>
      </c>
      <c r="C274" s="311">
        <f>'SAISIE LIEUX DE VISITE'!L180</f>
        <v>9</v>
      </c>
      <c r="D274" s="507" t="str">
        <f>'SAISIE LIEUX DE VISITE'!M180</f>
        <v>OUI</v>
      </c>
      <c r="E274" s="508" t="str">
        <f>'SAISIE LIEUX DE VISITE'!N180</f>
        <v/>
      </c>
      <c r="F274" s="509" t="str">
        <f>'SAISIE LIEUX DE VISITE'!B180</f>
        <v>R</v>
      </c>
      <c r="G274" s="510"/>
      <c r="H274" s="510"/>
    </row>
    <row r="275" spans="1:8" ht="15.75" x14ac:dyDescent="0.2">
      <c r="A275" s="311">
        <f>'SAISIE LIEUX DE VISITE'!J183</f>
        <v>156</v>
      </c>
      <c r="B275" s="515" t="str">
        <f>'SAISIE LIEUX DE VISITE'!K183</f>
        <v>Le site propose au moins un type d'outil de médiation gratuit grand public.</v>
      </c>
      <c r="C275" s="311">
        <f>'SAISIE LIEUX DE VISITE'!L183</f>
        <v>3</v>
      </c>
      <c r="D275" s="507" t="str">
        <f>'SAISIE LIEUX DE VISITE'!M183</f>
        <v>OUI</v>
      </c>
      <c r="E275" s="508">
        <f>'SAISIE LIEUX DE VISITE'!N183</f>
        <v>0</v>
      </c>
      <c r="F275" s="509" t="str">
        <f>'SAISIE LIEUX DE VISITE'!B183</f>
        <v>NR</v>
      </c>
      <c r="G275" s="510"/>
      <c r="H275" s="510"/>
    </row>
    <row r="276" spans="1:8" ht="31.5" x14ac:dyDescent="0.2">
      <c r="A276" s="311">
        <f>'SAISIE LIEUX DE VISITE'!J184</f>
        <v>157</v>
      </c>
      <c r="B276" s="515" t="str">
        <f>'SAISIE LIEUX DE VISITE'!K184</f>
        <v>Le site propose au moins une animation ouverte au grand public (expositions temporaires, des stages, des concerts, etc...)</v>
      </c>
      <c r="C276" s="311">
        <f>'SAISIE LIEUX DE VISITE'!L184</f>
        <v>1</v>
      </c>
      <c r="D276" s="507" t="str">
        <f>'SAISIE LIEUX DE VISITE'!M184</f>
        <v>OUI</v>
      </c>
      <c r="E276" s="508">
        <f>'SAISIE LIEUX DE VISITE'!N184</f>
        <v>0</v>
      </c>
      <c r="F276" s="509" t="str">
        <f>'SAISIE LIEUX DE VISITE'!B184</f>
        <v>NR</v>
      </c>
      <c r="G276" s="510"/>
      <c r="H276" s="510"/>
    </row>
    <row r="277" spans="1:8" ht="15.75" x14ac:dyDescent="0.2">
      <c r="A277" s="311">
        <f>'SAISIE LIEUX DE VISITE'!J187</f>
        <v>160</v>
      </c>
      <c r="B277" s="515" t="str">
        <f>'SAISIE LIEUX DE VISITE'!K187</f>
        <v>Le site propose un outil de médiation adapté aux publics spécifiques</v>
      </c>
      <c r="C277" s="311">
        <f>'SAISIE LIEUX DE VISITE'!L187</f>
        <v>1</v>
      </c>
      <c r="D277" s="507" t="str">
        <f>'SAISIE LIEUX DE VISITE'!M187</f>
        <v>OUI</v>
      </c>
      <c r="E277" s="508">
        <f>'SAISIE LIEUX DE VISITE'!N187</f>
        <v>0</v>
      </c>
      <c r="F277" s="509" t="str">
        <f>'SAISIE LIEUX DE VISITE'!$B$187</f>
        <v>NR</v>
      </c>
      <c r="G277" s="510"/>
      <c r="H277" s="510"/>
    </row>
    <row r="278" spans="1:8" ht="15.75" x14ac:dyDescent="0.2">
      <c r="A278" s="311">
        <f>'SAISIE LIEUX DE VISITE'!J191</f>
        <v>164</v>
      </c>
      <c r="B278" s="515" t="str">
        <f>'SAISIE LIEUX DE VISITE'!K191</f>
        <v>Les supports de médiation sont soignés et attractifs.</v>
      </c>
      <c r="C278" s="311">
        <f>'SAISIE LIEUX DE VISITE'!L191</f>
        <v>1</v>
      </c>
      <c r="D278" s="507" t="str">
        <f>'SAISIE LIEUX DE VISITE'!M191</f>
        <v>OUI</v>
      </c>
      <c r="E278" s="508">
        <f>'SAISIE LIEUX DE VISITE'!N191</f>
        <v>0</v>
      </c>
      <c r="F278" s="509" t="str">
        <f>'SAISIE LIEUX DE VISITE'!B191</f>
        <v>NR</v>
      </c>
      <c r="G278" s="510"/>
      <c r="H278" s="510"/>
    </row>
    <row r="279" spans="1:8" ht="31.5" x14ac:dyDescent="0.2">
      <c r="A279" s="311">
        <f>'SAISIE LIEUX DE VISITE'!J192</f>
        <v>165</v>
      </c>
      <c r="B279" s="515" t="str">
        <f>'SAISIE LIEUX DE VISITE'!K192</f>
        <v>La visite favorise l’interactivité (présence de dispositifs impliquant la participation du visiteur).</v>
      </c>
      <c r="C279" s="311">
        <f>'SAISIE LIEUX DE VISITE'!L192</f>
        <v>1</v>
      </c>
      <c r="D279" s="523" t="str">
        <f>'SAISIE LIEUX DE VISITE'!M192</f>
        <v>OUI</v>
      </c>
      <c r="E279" s="508">
        <f>'SAISIE LIEUX DE VISITE'!N192</f>
        <v>0</v>
      </c>
      <c r="F279" s="509" t="str">
        <f>'SAISIE LIEUX DE VISITE'!B192</f>
        <v>R</v>
      </c>
      <c r="G279" s="510"/>
      <c r="H279" s="510"/>
    </row>
    <row r="280" spans="1:8" ht="31.5" x14ac:dyDescent="0.2">
      <c r="A280" s="311">
        <f>'SAISIE LIEUX DE VISITE'!J193</f>
        <v>166</v>
      </c>
      <c r="B280" s="515" t="str">
        <f>'SAISIE LIEUX DE VISITE'!K193</f>
        <v>La visite favorise une approche sensorielle (ambiances sonores, olfactives, éléments à toucher, plans en relief…).</v>
      </c>
      <c r="C280" s="311">
        <f>'SAISIE LIEUX DE VISITE'!L193</f>
        <v>1</v>
      </c>
      <c r="D280" s="523" t="str">
        <f>'SAISIE LIEUX DE VISITE'!M193</f>
        <v>OUI</v>
      </c>
      <c r="E280" s="508">
        <f>'SAISIE LIEUX DE VISITE'!N193</f>
        <v>0</v>
      </c>
      <c r="F280" s="509" t="str">
        <f>'SAISIE LIEUX DE VISITE'!B193</f>
        <v>NR</v>
      </c>
      <c r="G280" s="510"/>
      <c r="H280" s="510"/>
    </row>
    <row r="281" spans="1:8" ht="31.5" x14ac:dyDescent="0.2">
      <c r="A281" s="311">
        <f>'SAISIE LIEUX DE VISITE'!J194</f>
        <v>167</v>
      </c>
      <c r="B281" s="515" t="str">
        <f>'SAISIE LIEUX DE VISITE'!K194</f>
        <v>Si existants, les supports interactifs / multimédia fonctionnent bien et sont faciles d'utilisation. En cas de matériel hors service, présence d'une information.</v>
      </c>
      <c r="C281" s="311">
        <f>'SAISIE LIEUX DE VISITE'!L194</f>
        <v>1</v>
      </c>
      <c r="D281" s="507" t="str">
        <f>'SAISIE LIEUX DE VISITE'!M194</f>
        <v>OUI</v>
      </c>
      <c r="E281" s="508">
        <f>'SAISIE LIEUX DE VISITE'!N194</f>
        <v>0</v>
      </c>
      <c r="F281" s="509" t="str">
        <f>'SAISIE LIEUX DE VISITE'!B194</f>
        <v>NR</v>
      </c>
      <c r="G281" s="510"/>
      <c r="H281" s="510"/>
    </row>
    <row r="282" spans="1:8" ht="31.5" x14ac:dyDescent="0.2">
      <c r="A282" s="311">
        <f>'SAISIE LIEUX DE VISITE'!J195</f>
        <v>168</v>
      </c>
      <c r="B282" s="515" t="str">
        <f>'SAISIE LIEUX DE VISITE'!K195</f>
        <v xml:space="preserve">La visite permet une compréhension d'un aspect du patrimoine culturel et/ou naturel du territoire. </v>
      </c>
      <c r="C282" s="311">
        <f>'SAISIE LIEUX DE VISITE'!L195</f>
        <v>1</v>
      </c>
      <c r="D282" s="507" t="str">
        <f>'SAISIE LIEUX DE VISITE'!M195</f>
        <v>OUI</v>
      </c>
      <c r="E282" s="508">
        <f>'SAISIE LIEUX DE VISITE'!N195</f>
        <v>0</v>
      </c>
      <c r="F282" s="509" t="str">
        <f>'SAISIE LIEUX DE VISITE'!B195</f>
        <v>NR</v>
      </c>
      <c r="G282" s="510"/>
      <c r="H282" s="510"/>
    </row>
    <row r="283" spans="1:8" ht="15.75" x14ac:dyDescent="0.2">
      <c r="A283" s="311">
        <f>'SAISIE LIEUX DE VISITE'!J196</f>
        <v>169</v>
      </c>
      <c r="B283" s="515" t="str">
        <f>'SAISIE LIEUX DE VISITE'!K196</f>
        <v>Le visiteur est sensibilisé à la préservation du site.</v>
      </c>
      <c r="C283" s="311">
        <f>'SAISIE LIEUX DE VISITE'!L196</f>
        <v>3</v>
      </c>
      <c r="D283" s="507" t="str">
        <f>'SAISIE LIEUX DE VISITE'!M196</f>
        <v>OUI</v>
      </c>
      <c r="E283" s="508">
        <f>'SAISIE LIEUX DE VISITE'!N196</f>
        <v>0</v>
      </c>
      <c r="F283" s="509" t="str">
        <f>'SAISIE LIEUX DE VISITE'!B196</f>
        <v>NR</v>
      </c>
      <c r="G283" s="510"/>
      <c r="H283" s="510"/>
    </row>
    <row r="284" spans="1:8" ht="15.75" x14ac:dyDescent="0.2">
      <c r="A284" s="311">
        <f>'SAISIE LIEUX DE VISITE'!J197</f>
        <v>170</v>
      </c>
      <c r="B284" s="515" t="str">
        <f>'SAISIE LIEUX DE VISITE'!K197</f>
        <v>L'exposition permanente est actualisée.</v>
      </c>
      <c r="C284" s="311">
        <f>'SAISIE LIEUX DE VISITE'!L197</f>
        <v>3</v>
      </c>
      <c r="D284" s="507" t="str">
        <f>'SAISIE LIEUX DE VISITE'!M197</f>
        <v>OUI</v>
      </c>
      <c r="E284" s="508">
        <f>'SAISIE LIEUX DE VISITE'!N197</f>
        <v>0</v>
      </c>
      <c r="F284" s="509" t="str">
        <f>'SAISIE LIEUX DE VISITE'!B197</f>
        <v>NR</v>
      </c>
      <c r="G284" s="510"/>
      <c r="H284" s="510"/>
    </row>
    <row r="285" spans="1:8" ht="31.5" x14ac:dyDescent="0.2">
      <c r="A285" s="311">
        <f>'SAISIE LIEUX DE VISITE'!J198</f>
        <v>171</v>
      </c>
      <c r="B285" s="524" t="str">
        <f>'SAISIE LIEUX DE VISITE'!K198</f>
        <v>Le site propose des supports de médiation sur les liens de l'auteur et de l'œuvre avec le lieu.</v>
      </c>
      <c r="C285" s="311">
        <f>'SAISIE LIEUX DE VISITE'!L198</f>
        <v>3</v>
      </c>
      <c r="D285" s="507" t="str">
        <f>'SAISIE LIEUX DE VISITE'!M198</f>
        <v>OUI</v>
      </c>
      <c r="E285" s="508" t="str">
        <f>'SAISIE LIEUX DE VISITE'!N198</f>
        <v/>
      </c>
      <c r="F285" s="509" t="str">
        <f>'SAISIE LIEUX DE VISITE'!B198</f>
        <v>NR</v>
      </c>
      <c r="G285" s="510"/>
      <c r="H285" s="510"/>
    </row>
    <row r="286" spans="1:8" ht="15.75" x14ac:dyDescent="0.2">
      <c r="A286" s="311">
        <f>'SAISIE LIEUX DE VISITE'!J199</f>
        <v>172</v>
      </c>
      <c r="B286" s="520" t="str">
        <f>'SAISIE LIEUX DE VISITE'!K199</f>
        <v>Le site propose des balades littéraires (importance du paysage environnant)</v>
      </c>
      <c r="C286" s="311">
        <f>'SAISIE LIEUX DE VISITE'!L199</f>
        <v>1</v>
      </c>
      <c r="D286" s="507" t="str">
        <f>'SAISIE LIEUX DE VISITE'!M199</f>
        <v>OUI</v>
      </c>
      <c r="E286" s="508" t="str">
        <f>'SAISIE LIEUX DE VISITE'!N199</f>
        <v/>
      </c>
      <c r="F286" s="509" t="str">
        <f>'SAISIE LIEUX DE VISITE'!B199</f>
        <v>NR</v>
      </c>
      <c r="G286" s="510"/>
      <c r="H286" s="510"/>
    </row>
    <row r="287" spans="1:8" ht="31.5" x14ac:dyDescent="0.2">
      <c r="A287" s="311">
        <f>'SAISIE LIEUX DE VISITE'!J200</f>
        <v>173</v>
      </c>
      <c r="B287" s="524" t="str">
        <f>'SAISIE LIEUX DE VISITE'!K200</f>
        <v>La visite aide à la compréhension de la vie de l'écrivain (engagements, goûts, liens, rapport à la maison...)</v>
      </c>
      <c r="C287" s="311">
        <f>'SAISIE LIEUX DE VISITE'!L200</f>
        <v>1</v>
      </c>
      <c r="D287" s="507" t="str">
        <f>'SAISIE LIEUX DE VISITE'!M200</f>
        <v>OUI</v>
      </c>
      <c r="E287" s="508" t="str">
        <f>'SAISIE LIEUX DE VISITE'!N200</f>
        <v/>
      </c>
      <c r="F287" s="509" t="str">
        <f>'SAISIE LIEUX DE VISITE'!B200</f>
        <v>NR</v>
      </c>
      <c r="G287" s="510"/>
      <c r="H287" s="510"/>
    </row>
    <row r="288" spans="1:8" ht="31.5" x14ac:dyDescent="0.2">
      <c r="A288" s="311">
        <f>'SAISIE LIEUX DE VISITE'!J201</f>
        <v>174</v>
      </c>
      <c r="B288" s="524" t="str">
        <f>'SAISIE LIEUX DE VISITE'!K201</f>
        <v>La visite aide à la compréhension de l'œuvre de l'écrivain (nature, contenu, succès, lien avec la maison...)</v>
      </c>
      <c r="C288" s="311">
        <f>'SAISIE LIEUX DE VISITE'!L201</f>
        <v>1</v>
      </c>
      <c r="D288" s="507" t="str">
        <f>'SAISIE LIEUX DE VISITE'!M201</f>
        <v>OUI</v>
      </c>
      <c r="E288" s="508" t="str">
        <f>'SAISIE LIEUX DE VISITE'!N201</f>
        <v/>
      </c>
      <c r="F288" s="509" t="str">
        <f>'SAISIE LIEUX DE VISITE'!B201</f>
        <v>NR</v>
      </c>
      <c r="G288" s="510"/>
      <c r="H288" s="510"/>
    </row>
    <row r="289" spans="1:8" ht="31.5" x14ac:dyDescent="0.2">
      <c r="A289" s="311">
        <f>'SAISIE LIEUX DE VISITE'!J202</f>
        <v>175</v>
      </c>
      <c r="B289" s="506" t="str">
        <f>'SAISIE LIEUX DE VISITE'!K202</f>
        <v>Si existant, le plan du site est traduit en une langue étrangère, et est distribué au visiteur.</v>
      </c>
      <c r="C289" s="511">
        <f>'SAISIE LIEUX DE VISITE'!L202</f>
        <v>3</v>
      </c>
      <c r="D289" s="507" t="str">
        <f>'SAISIE LIEUX DE VISITE'!M202</f>
        <v>Non Mesuré</v>
      </c>
      <c r="E289" s="508" t="str">
        <f>'SAISIE LIEUX DE VISITE'!N202</f>
        <v>Ce site n'est pas un lieu de mémoire</v>
      </c>
      <c r="F289" s="512" t="str">
        <f>'SAISIE LIEUX DE VISITE'!B202</f>
        <v>NR</v>
      </c>
      <c r="G289" s="510"/>
      <c r="H289" s="510"/>
    </row>
    <row r="290" spans="1:8" ht="15.75" x14ac:dyDescent="0.2">
      <c r="A290" s="311">
        <f>'SAISIE LIEUX DE VISITE'!J204</f>
        <v>177</v>
      </c>
      <c r="B290" s="515" t="str">
        <f>'SAISIE LIEUX DE VISITE'!K204</f>
        <v>Les traductions sont validées.</v>
      </c>
      <c r="C290" s="311">
        <f>'SAISIE LIEUX DE VISITE'!L204</f>
        <v>3</v>
      </c>
      <c r="D290" s="507" t="str">
        <f>'SAISIE LIEUX DE VISITE'!M204</f>
        <v>Non Mesuré</v>
      </c>
      <c r="E290" s="508" t="str">
        <f>'SAISIE LIEUX DE VISITE'!N204</f>
        <v>Ce site n'est pas un lieu de mémoire</v>
      </c>
      <c r="F290" s="509" t="str">
        <f>'SAISIE LIEUX DE VISITE'!B204</f>
        <v>NR</v>
      </c>
      <c r="G290" s="510"/>
      <c r="H290" s="510"/>
    </row>
    <row r="291" spans="1:8" ht="31.5" x14ac:dyDescent="0.2">
      <c r="A291" s="311">
        <f>'SAISIE LIEUX DE VISITE'!J205</f>
        <v>178</v>
      </c>
      <c r="B291" s="515" t="str">
        <f>'SAISIE LIEUX DE VISITE'!K205</f>
        <v>Le lieu de mémoire met en relation l'histoire et les réalités contemporaines dans le but d'une meilleure compréhension du lieu et du contexte historique.</v>
      </c>
      <c r="C291" s="311">
        <f>'SAISIE LIEUX DE VISITE'!L205</f>
        <v>9</v>
      </c>
      <c r="D291" s="507" t="str">
        <f>'SAISIE LIEUX DE VISITE'!M205</f>
        <v>Non Mesuré</v>
      </c>
      <c r="E291" s="508" t="str">
        <f>'SAISIE LIEUX DE VISITE'!N205</f>
        <v>Ce site n'est pas un lieu de mémoire</v>
      </c>
      <c r="F291" s="509" t="str">
        <f>'SAISIE LIEUX DE VISITE'!B205</f>
        <v>NR</v>
      </c>
      <c r="G291" s="510"/>
      <c r="H291" s="510"/>
    </row>
    <row r="292" spans="1:8" ht="15.75" x14ac:dyDescent="0.2">
      <c r="A292" s="311">
        <f>'SAISIE LIEUX DE VISITE'!J206</f>
        <v>179</v>
      </c>
      <c r="B292" s="525" t="str">
        <f>'SAISIE LIEUX DE VISITE'!K206</f>
        <v>La visite présente le contexte historique, humain et social.</v>
      </c>
      <c r="C292" s="311">
        <f>'SAISIE LIEUX DE VISITE'!L206</f>
        <v>9</v>
      </c>
      <c r="D292" s="507" t="str">
        <f>'SAISIE LIEUX DE VISITE'!M206</f>
        <v>Très Satisfaisant</v>
      </c>
      <c r="E292" s="508" t="str">
        <f>'SAISIE LIEUX DE VISITE'!N206</f>
        <v/>
      </c>
      <c r="F292" s="509" t="str">
        <f>'SAISIE LIEUX DE VISITE'!B206</f>
        <v>NR</v>
      </c>
      <c r="G292" s="510"/>
      <c r="H292" s="510"/>
    </row>
    <row r="293" spans="1:8" ht="15.75" x14ac:dyDescent="0.2">
      <c r="A293" s="311">
        <f>'SAISIE LIEUX DE VISITE'!J207</f>
        <v>180</v>
      </c>
      <c r="B293" s="525" t="str">
        <f>'SAISIE LIEUX DE VISITE'!K207</f>
        <v>Les enjeux contemporains du site et du territoire sont présentés.</v>
      </c>
      <c r="C293" s="311">
        <f>'SAISIE LIEUX DE VISITE'!L207</f>
        <v>3</v>
      </c>
      <c r="D293" s="507" t="str">
        <f>'SAISIE LIEUX DE VISITE'!M207</f>
        <v>Très Satisfaisant</v>
      </c>
      <c r="E293" s="508" t="str">
        <f>'SAISIE LIEUX DE VISITE'!N207</f>
        <v/>
      </c>
      <c r="F293" s="509" t="str">
        <f>'SAISIE LIEUX DE VISITE'!B207</f>
        <v>NR</v>
      </c>
      <c r="G293" s="510"/>
      <c r="H293" s="510"/>
    </row>
    <row r="294" spans="1:8" ht="15.75" x14ac:dyDescent="0.2">
      <c r="A294" s="311">
        <f>'SAISIE LIEUX DE VISITE'!J208</f>
        <v>181</v>
      </c>
      <c r="B294" s="525" t="str">
        <f>'SAISIE LIEUX DE VISITE'!K208</f>
        <v>La visite permet un questionnement sur la société.</v>
      </c>
      <c r="C294" s="311">
        <f>'SAISIE LIEUX DE VISITE'!L208</f>
        <v>9</v>
      </c>
      <c r="D294" s="507" t="str">
        <f>'SAISIE LIEUX DE VISITE'!M208</f>
        <v>Très Satisfaisant</v>
      </c>
      <c r="E294" s="508" t="str">
        <f>'SAISIE LIEUX DE VISITE'!N208</f>
        <v/>
      </c>
      <c r="F294" s="509" t="str">
        <f>'SAISIE LIEUX DE VISITE'!B208</f>
        <v>NR</v>
      </c>
      <c r="G294" s="510"/>
      <c r="H294" s="510"/>
    </row>
    <row r="295" spans="1:8" ht="15.75" x14ac:dyDescent="0.2">
      <c r="A295" s="311">
        <f>'SAISIE LIEUX DE VISITE'!J209</f>
        <v>182</v>
      </c>
      <c r="B295" s="525" t="str">
        <f>'SAISIE LIEUX DE VISITE'!K209</f>
        <v>Le contenu des documents fournis est clair pour éviter aux visiteurs de se perdre.</v>
      </c>
      <c r="C295" s="311">
        <f>'SAISIE LIEUX DE VISITE'!L209</f>
        <v>3</v>
      </c>
      <c r="D295" s="507" t="str">
        <f>'SAISIE LIEUX DE VISITE'!M209</f>
        <v>OUI</v>
      </c>
      <c r="E295" s="508" t="str">
        <f>'SAISIE LIEUX DE VISITE'!N209</f>
        <v/>
      </c>
      <c r="F295" s="509" t="str">
        <f>'SAISIE LIEUX DE VISITE'!B209</f>
        <v>NR</v>
      </c>
      <c r="G295" s="510"/>
      <c r="H295" s="510"/>
    </row>
    <row r="296" spans="1:8" ht="31.5" x14ac:dyDescent="0.2">
      <c r="A296" s="311">
        <f>'SAISIE LIEUX DE VISITE'!J210</f>
        <v>183</v>
      </c>
      <c r="B296" s="525" t="str">
        <f>'SAISIE LIEUX DE VISITE'!K210</f>
        <v>Une note de sensibilisation au respect de l'environnement est présente sur le plan fourni.</v>
      </c>
      <c r="C296" s="311">
        <f>'SAISIE LIEUX DE VISITE'!L210</f>
        <v>3</v>
      </c>
      <c r="D296" s="507" t="str">
        <f>'SAISIE LIEUX DE VISITE'!M210</f>
        <v>OUI</v>
      </c>
      <c r="E296" s="508" t="str">
        <f>'SAISIE LIEUX DE VISITE'!N210</f>
        <v/>
      </c>
      <c r="F296" s="509" t="str">
        <f>'SAISIE LIEUX DE VISITE'!B210</f>
        <v>NR</v>
      </c>
      <c r="G296" s="510"/>
      <c r="H296" s="510"/>
    </row>
    <row r="297" spans="1:8" ht="31.5" x14ac:dyDescent="0.2">
      <c r="A297" s="311">
        <f>'SAISIE LIEUX DE VISITE'!J211</f>
        <v>184</v>
      </c>
      <c r="B297" s="525" t="str">
        <f>'SAISIE LIEUX DE VISITE'!K211</f>
        <v>Il existe un support de sensibilisation/préservation/bons gestes des visiteurs à la conservation du site</v>
      </c>
      <c r="C297" s="311">
        <f>'SAISIE LIEUX DE VISITE'!L211</f>
        <v>3</v>
      </c>
      <c r="D297" s="507" t="str">
        <f>'SAISIE LIEUX DE VISITE'!M211</f>
        <v>Non Mesuré</v>
      </c>
      <c r="E297" s="508" t="str">
        <f>'SAISIE LIEUX DE VISITE'!N211</f>
        <v>Ce site n'est pas un lieu de préhistoire</v>
      </c>
      <c r="F297" s="509" t="str">
        <f>'SAISIE LIEUX DE VISITE'!B211</f>
        <v>R</v>
      </c>
      <c r="G297" s="510"/>
      <c r="H297" s="510"/>
    </row>
    <row r="298" spans="1:8" ht="31.5" x14ac:dyDescent="0.2">
      <c r="A298" s="311">
        <f>'SAISIE LIEUX DE VISITE'!J214</f>
        <v>185</v>
      </c>
      <c r="B298" s="515" t="str">
        <f>'SAISIE LIEUX DE VISITE'!K214</f>
        <v xml:space="preserve">Les animations (attractions, ateliers, spectacles, etc.) s'intègrent dans la thématisation du site. </v>
      </c>
      <c r="C298" s="522">
        <f>'SAISIE LIEUX DE VISITE'!L214</f>
        <v>1</v>
      </c>
      <c r="D298" s="507" t="str">
        <f>'SAISIE LIEUX DE VISITE'!M214</f>
        <v>OUI</v>
      </c>
      <c r="E298" s="508" t="str">
        <f>'SAISIE LIEUX DE VISITE'!N214</f>
        <v/>
      </c>
      <c r="F298" s="509" t="str">
        <f>'SAISIE LIEUX DE VISITE'!B214</f>
        <v>NR</v>
      </c>
      <c r="G298" s="510"/>
      <c r="H298" s="510"/>
    </row>
    <row r="299" spans="1:8" ht="15.75" x14ac:dyDescent="0.2">
      <c r="A299" s="311">
        <f>'SAISIE LIEUX DE VISITE'!J215</f>
        <v>186</v>
      </c>
      <c r="B299" s="526" t="str">
        <f>'SAISIE LIEUX DE VISITE'!K215</f>
        <v>Les animations sont adaptées à un large public familial (enfants, adultes, senior/individuel, groupe…)</v>
      </c>
      <c r="C299" s="311">
        <f>'SAISIE LIEUX DE VISITE'!L215</f>
        <v>3</v>
      </c>
      <c r="D299" s="507" t="str">
        <f>'SAISIE LIEUX DE VISITE'!M215</f>
        <v>OUI</v>
      </c>
      <c r="E299" s="508" t="str">
        <f>'SAISIE LIEUX DE VISITE'!N215</f>
        <v/>
      </c>
      <c r="F299" s="509" t="str">
        <f>'SAISIE LIEUX DE VISITE'!B215</f>
        <v>NR</v>
      </c>
      <c r="G299" s="510"/>
      <c r="H299" s="510"/>
    </row>
    <row r="300" spans="1:8" ht="31.5" x14ac:dyDescent="0.2">
      <c r="A300" s="311">
        <f>'SAISIE LIEUX DE VISITE'!J216</f>
        <v>187</v>
      </c>
      <c r="B300" s="516" t="str">
        <f>'SAISIE LIEUX DE VISITE'!K216</f>
        <v xml:space="preserve">Le site dispose d'une diversité dans ses animations. Au moins de 2 types d'animations différentes sont présentes dans le site </v>
      </c>
      <c r="C300" s="311">
        <f>'SAISIE LIEUX DE VISITE'!L216</f>
        <v>1</v>
      </c>
      <c r="D300" s="507" t="str">
        <f>'SAISIE LIEUX DE VISITE'!M216</f>
        <v>Très Satisfaisant</v>
      </c>
      <c r="E300" s="508" t="str">
        <f>'SAISIE LIEUX DE VISITE'!N216</f>
        <v/>
      </c>
      <c r="F300" s="509" t="str">
        <f>'SAISIE LIEUX DE VISITE'!B216</f>
        <v>NR</v>
      </c>
      <c r="G300" s="510"/>
      <c r="H300" s="510"/>
    </row>
    <row r="301" spans="1:8" ht="31.5" x14ac:dyDescent="0.2">
      <c r="A301" s="311">
        <f>'SAISIE LIEUX DE VISITE'!J217</f>
        <v>188</v>
      </c>
      <c r="B301" s="516" t="str">
        <f>'SAISIE LIEUX DE VISITE'!K217</f>
        <v>Le site a mis en place un dispositif de formation à la sécurité du personnel et assure un suivi de leurs compétences.</v>
      </c>
      <c r="C301" s="311">
        <f>'SAISIE LIEUX DE VISITE'!L217</f>
        <v>3</v>
      </c>
      <c r="D301" s="507" t="str">
        <f>'SAISIE LIEUX DE VISITE'!M217</f>
        <v>OUI</v>
      </c>
      <c r="E301" s="508" t="str">
        <f>'SAISIE LIEUX DE VISITE'!N217</f>
        <v/>
      </c>
      <c r="F301" s="509" t="str">
        <f>'SAISIE LIEUX DE VISITE'!B217</f>
        <v>NR</v>
      </c>
      <c r="G301" s="510"/>
      <c r="H301" s="510"/>
    </row>
    <row r="302" spans="1:8" ht="15.75" x14ac:dyDescent="0.2">
      <c r="A302" s="311">
        <f>'SAISIE LIEUX DE VISITE'!J218</f>
        <v>189</v>
      </c>
      <c r="B302" s="516" t="str">
        <f>'SAISIE LIEUX DE VISITE'!K218</f>
        <v>Le personnel veille à la sécurité du visiteur</v>
      </c>
      <c r="C302" s="311">
        <f>'SAISIE LIEUX DE VISITE'!L218</f>
        <v>9</v>
      </c>
      <c r="D302" s="507" t="str">
        <f>'SAISIE LIEUX DE VISITE'!M218</f>
        <v>Très Satisfaisant</v>
      </c>
      <c r="E302" s="508" t="str">
        <f>'SAISIE LIEUX DE VISITE'!N218</f>
        <v/>
      </c>
      <c r="F302" s="509" t="str">
        <f>'SAISIE LIEUX DE VISITE'!B218</f>
        <v>NR</v>
      </c>
      <c r="G302" s="510"/>
      <c r="H302" s="510"/>
    </row>
    <row r="303" spans="1:8" s="662" customFormat="1" ht="31.5" x14ac:dyDescent="0.2">
      <c r="A303" s="311">
        <f>'SAISIE LIEUX DE VISITE'!J224</f>
        <v>195</v>
      </c>
      <c r="B303" s="515" t="str">
        <f>'SAISIE LIEUX DE VISITE'!K224</f>
        <v>Parc animalier : Le parc affiche des informations expliquant la biologie et le milieu de vie des animaux</v>
      </c>
      <c r="C303" s="311">
        <f>'SAISIE LIEUX DE VISITE'!L224</f>
        <v>3</v>
      </c>
      <c r="D303" s="507" t="str">
        <f>'SAISIE LIEUX DE VISITE'!M224</f>
        <v>OUI</v>
      </c>
      <c r="E303" s="508" t="str">
        <f>'SAISIE LIEUX DE VISITE'!N224</f>
        <v/>
      </c>
      <c r="F303" s="509" t="str">
        <f>'SAISIE LIEUX DE VISITE'!B224</f>
        <v>NR</v>
      </c>
      <c r="G303" s="720"/>
      <c r="H303" s="720"/>
    </row>
    <row r="304" spans="1:8" s="662" customFormat="1" ht="31.5" x14ac:dyDescent="0.2">
      <c r="A304" s="311">
        <f>'SAISIE LIEUX DE VISITE'!J225</f>
        <v>196</v>
      </c>
      <c r="B304" s="515" t="str">
        <f>'SAISIE LIEUX DE VISITE'!K225</f>
        <v>Parc animalier : Le parc affiche des informations  traduites  dans une langue étrangère expliquant la biologie et le milieu de vie des animaux</v>
      </c>
      <c r="C304" s="311">
        <f>'SAISIE LIEUX DE VISITE'!L225</f>
        <v>3</v>
      </c>
      <c r="D304" s="507" t="str">
        <f>'SAISIE LIEUX DE VISITE'!M225</f>
        <v>OUI</v>
      </c>
      <c r="E304" s="508" t="str">
        <f>'SAISIE LIEUX DE VISITE'!N225</f>
        <v/>
      </c>
      <c r="F304" s="509" t="str">
        <f>'SAISIE LIEUX DE VISITE'!B225</f>
        <v>NR</v>
      </c>
      <c r="G304" s="720"/>
      <c r="H304" s="720"/>
    </row>
    <row r="305" spans="1:8" s="662" customFormat="1" ht="31.5" x14ac:dyDescent="0.2">
      <c r="A305" s="311">
        <f>'SAISIE LIEUX DE VISITE'!J226</f>
        <v>197</v>
      </c>
      <c r="B305" s="515" t="str">
        <f>'SAISIE LIEUX DE VISITE'!K226</f>
        <v>Pars animalier : Le parc affiche des informations dans une deuxième langue étrangère  expliquant la biologie et le milieu de vie des animaux</v>
      </c>
      <c r="C305" s="311">
        <f>'SAISIE LIEUX DE VISITE'!L226</f>
        <v>3</v>
      </c>
      <c r="D305" s="507" t="str">
        <f>'SAISIE LIEUX DE VISITE'!M226</f>
        <v>OUI</v>
      </c>
      <c r="E305" s="508" t="str">
        <f>'SAISIE LIEUX DE VISITE'!N226</f>
        <v/>
      </c>
      <c r="F305" s="509" t="str">
        <f>'SAISIE LIEUX DE VISITE'!B226</f>
        <v>NR</v>
      </c>
      <c r="G305" s="720"/>
      <c r="H305" s="720"/>
    </row>
    <row r="306" spans="1:8" s="662" customFormat="1" ht="15.75" x14ac:dyDescent="0.2">
      <c r="A306" s="311">
        <f>'SAISIE LIEUX DE VISITE'!J227</f>
        <v>198</v>
      </c>
      <c r="B306" s="515" t="str">
        <f>'SAISIE LIEUX DE VISITE'!K227</f>
        <v>Parc animalier : Les enclos sont attractifs et bien entretenus</v>
      </c>
      <c r="C306" s="311">
        <f>'SAISIE LIEUX DE VISITE'!L227</f>
        <v>3</v>
      </c>
      <c r="D306" s="507" t="str">
        <f>'SAISIE LIEUX DE VISITE'!M227</f>
        <v>OUI</v>
      </c>
      <c r="E306" s="508" t="str">
        <f>'SAISIE LIEUX DE VISITE'!N227</f>
        <v/>
      </c>
      <c r="F306" s="509" t="str">
        <f>'SAISIE LIEUX DE VISITE'!B227</f>
        <v>NR</v>
      </c>
      <c r="G306" s="720"/>
      <c r="H306" s="720"/>
    </row>
    <row r="307" spans="1:8" ht="35.25" customHeight="1" x14ac:dyDescent="0.2">
      <c r="A307" s="311">
        <f>'SAISIE LIEUX DE VISITE'!J229</f>
        <v>199</v>
      </c>
      <c r="B307" s="515" t="str">
        <f>'SAISIE LIEUX DE VISITE'!K229</f>
        <v>L'embarcadère fournit du matériel propre et en bon état (embarcation, assises, rames…bacs pour laisser les affaires au sec).</v>
      </c>
      <c r="C307" s="311">
        <f>'SAISIE LIEUX DE VISITE'!L229</f>
        <v>3</v>
      </c>
      <c r="D307" s="507" t="str">
        <f>'SAISIE LIEUX DE VISITE'!M229</f>
        <v>OUI</v>
      </c>
      <c r="E307" s="508" t="str">
        <f>'SAISIE LIEUX DE VISITE'!N229</f>
        <v/>
      </c>
      <c r="F307" s="509" t="str">
        <f>'SAISIE LIEUX DE VISITE'!B229</f>
        <v>NR</v>
      </c>
      <c r="G307" s="510"/>
      <c r="H307" s="510"/>
    </row>
    <row r="308" spans="1:8" ht="15.75" x14ac:dyDescent="0.2">
      <c r="A308" s="311">
        <f>'SAISIE LIEUX DE VISITE'!J230</f>
        <v>200</v>
      </c>
      <c r="B308" s="525" t="str">
        <f>'SAISIE LIEUX DE VISITE'!K230</f>
        <v>Des explications sont fournies pour manœuvrer la barque.</v>
      </c>
      <c r="C308" s="311">
        <f>'SAISIE LIEUX DE VISITE'!L230</f>
        <v>3</v>
      </c>
      <c r="D308" s="507" t="str">
        <f>'SAISIE LIEUX DE VISITE'!M230</f>
        <v>OUI</v>
      </c>
      <c r="E308" s="508" t="str">
        <f>'SAISIE LIEUX DE VISITE'!N230</f>
        <v/>
      </c>
      <c r="F308" s="509" t="str">
        <f>'SAISIE LIEUX DE VISITE'!B230</f>
        <v>NR</v>
      </c>
      <c r="G308" s="510"/>
      <c r="H308" s="510"/>
    </row>
    <row r="309" spans="1:8" ht="31.5" x14ac:dyDescent="0.2">
      <c r="A309" s="311">
        <f>'SAISIE LIEUX DE VISITE'!J231</f>
        <v>201</v>
      </c>
      <c r="B309" s="525" t="str">
        <f>'SAISIE LIEUX DE VISITE'!K231</f>
        <v>La durée de la promenade est bien calculée par l'embarcadère pour le visiteur sans habitude de pratique.</v>
      </c>
      <c r="C309" s="311">
        <f>'SAISIE LIEUX DE VISITE'!L231</f>
        <v>3</v>
      </c>
      <c r="D309" s="507" t="str">
        <f>'SAISIE LIEUX DE VISITE'!M231</f>
        <v>OUI</v>
      </c>
      <c r="E309" s="508" t="str">
        <f>'SAISIE LIEUX DE VISITE'!N231</f>
        <v/>
      </c>
      <c r="F309" s="509" t="str">
        <f>'SAISIE LIEUX DE VISITE'!B231</f>
        <v>NR</v>
      </c>
      <c r="G309" s="510"/>
      <c r="H309" s="510"/>
    </row>
    <row r="310" spans="1:8" ht="15.75" x14ac:dyDescent="0.2">
      <c r="A310" s="311">
        <f>'SAISIE LIEUX DE VISITE'!J232</f>
        <v>202</v>
      </c>
      <c r="B310" s="515" t="str">
        <f>'SAISIE LIEUX DE VISITE'!K232</f>
        <v>De l'aide est proposée aux visiteurs pour descendre de la barque/bateau</v>
      </c>
      <c r="C310" s="311">
        <f>'SAISIE LIEUX DE VISITE'!L232</f>
        <v>3</v>
      </c>
      <c r="D310" s="507" t="str">
        <f>'SAISIE LIEUX DE VISITE'!M232</f>
        <v>OUI</v>
      </c>
      <c r="E310" s="507" t="str">
        <f>'SAISIE LIEUX DE VISITE'!N232</f>
        <v/>
      </c>
      <c r="F310" s="509" t="str">
        <f>'SAISIE LIEUX DE VISITE'!B232</f>
        <v>NR</v>
      </c>
      <c r="G310" s="510"/>
      <c r="H310" s="510"/>
    </row>
    <row r="311" spans="1:8" s="662" customFormat="1" ht="15.75" x14ac:dyDescent="0.2">
      <c r="A311" s="311">
        <f>'SAISIE LIEUX DE VISITE'!J234</f>
        <v>203</v>
      </c>
      <c r="B311" s="515" t="str">
        <f>'SAISIE LIEUX DE VISITE'!K234</f>
        <v>Entretien irréprochable du parc ou jardins (allées, parterres, massifs)</v>
      </c>
      <c r="C311" s="311">
        <f>'SAISIE LIEUX DE VISITE'!L234</f>
        <v>3</v>
      </c>
      <c r="D311" s="507" t="str">
        <f>'SAISIE LIEUX DE VISITE'!M234</f>
        <v>Non Mesuré</v>
      </c>
      <c r="E311" s="507" t="str">
        <f>'SAISIE LIEUX DE VISITE'!N234</f>
        <v>Ce site n'est pas un parc et jardin</v>
      </c>
      <c r="F311" s="509" t="str">
        <f>'SAISIE LIEUX DE VISITE'!B234</f>
        <v>NR</v>
      </c>
      <c r="G311" s="653"/>
      <c r="H311" s="653"/>
    </row>
    <row r="312" spans="1:8" s="662" customFormat="1" ht="15.75" x14ac:dyDescent="0.2">
      <c r="A312" s="311">
        <f>'SAISIE LIEUX DE VISITE'!J235</f>
        <v>204</v>
      </c>
      <c r="B312" s="515" t="str">
        <f>'SAISIE LIEUX DE VISITE'!K235</f>
        <v>Mise en place d’une gestion raisonnée de l’eau et de l’arrosage</v>
      </c>
      <c r="C312" s="311">
        <f>'SAISIE LIEUX DE VISITE'!L235</f>
        <v>3</v>
      </c>
      <c r="D312" s="507" t="str">
        <f>'SAISIE LIEUX DE VISITE'!M235</f>
        <v>Non Mesuré</v>
      </c>
      <c r="E312" s="507" t="str">
        <f>'SAISIE LIEUX DE VISITE'!N235</f>
        <v>Ce site n'est pas un parc et jardin</v>
      </c>
      <c r="F312" s="509" t="str">
        <f>'SAISIE LIEUX DE VISITE'!B235</f>
        <v>NR</v>
      </c>
      <c r="G312" s="653"/>
      <c r="H312" s="653"/>
    </row>
    <row r="313" spans="1:8" s="662" customFormat="1" ht="15.75" x14ac:dyDescent="0.2">
      <c r="A313" s="311">
        <f>'SAISIE LIEUX DE VISITE'!J236</f>
        <v>205</v>
      </c>
      <c r="B313" s="515" t="str">
        <f>'SAISIE LIEUX DE VISITE'!K236</f>
        <v>Mise en place d’une gestion des déchets (tri, compostage…)</v>
      </c>
      <c r="C313" s="311">
        <f>'SAISIE LIEUX DE VISITE'!L236</f>
        <v>3</v>
      </c>
      <c r="D313" s="507" t="str">
        <f>'SAISIE LIEUX DE VISITE'!M236</f>
        <v>Non Mesuré</v>
      </c>
      <c r="E313" s="507" t="str">
        <f>'SAISIE LIEUX DE VISITE'!N236</f>
        <v>Ce site n'est pas un parc et jardin</v>
      </c>
      <c r="F313" s="509" t="str">
        <f>'SAISIE LIEUX DE VISITE'!B236</f>
        <v>NR</v>
      </c>
      <c r="G313" s="653"/>
      <c r="H313" s="653"/>
    </row>
    <row r="314" spans="1:8" s="662" customFormat="1" ht="15.75" x14ac:dyDescent="0.2">
      <c r="A314" s="311">
        <f>'SAISIE LIEUX DE VISITE'!J237</f>
        <v>206</v>
      </c>
      <c r="B314" s="515" t="str">
        <f>'SAISIE LIEUX DE VISITE'!K237</f>
        <v xml:space="preserve">Pratiques horticoles raisonnées </v>
      </c>
      <c r="C314" s="311">
        <f>'SAISIE LIEUX DE VISITE'!L237</f>
        <v>3</v>
      </c>
      <c r="D314" s="507" t="str">
        <f>'SAISIE LIEUX DE VISITE'!M237</f>
        <v>Non Mesuré</v>
      </c>
      <c r="E314" s="507" t="str">
        <f>'SAISIE LIEUX DE VISITE'!N237</f>
        <v>Ce site n'est pas un parc et jardin</v>
      </c>
      <c r="F314" s="509" t="str">
        <f>'SAISIE LIEUX DE VISITE'!B237</f>
        <v>NR</v>
      </c>
      <c r="G314" s="653"/>
      <c r="H314" s="653"/>
    </row>
    <row r="315" spans="1:8" s="662" customFormat="1" ht="15.75" x14ac:dyDescent="0.2">
      <c r="A315" s="311">
        <f>'SAISIE LIEUX DE VISITE'!J238</f>
        <v>207</v>
      </c>
      <c r="B315" s="515" t="str">
        <f>'SAISIE LIEUX DE VISITE'!K238</f>
        <v xml:space="preserve">Utilisation de bois certifiés (constructions, mobilier…) </v>
      </c>
      <c r="C315" s="311">
        <f>'SAISIE LIEUX DE VISITE'!L238</f>
        <v>3</v>
      </c>
      <c r="D315" s="507" t="str">
        <f>'SAISIE LIEUX DE VISITE'!M238</f>
        <v>Non Mesuré</v>
      </c>
      <c r="E315" s="507" t="str">
        <f>'SAISIE LIEUX DE VISITE'!N238</f>
        <v>Ce site n'est pas un parc et jardin</v>
      </c>
      <c r="F315" s="509" t="str">
        <f>'SAISIE LIEUX DE VISITE'!B238</f>
        <v>NR</v>
      </c>
      <c r="G315" s="653"/>
      <c r="H315" s="653"/>
    </row>
    <row r="316" spans="1:8" s="662" customFormat="1" ht="15.75" x14ac:dyDescent="0.2">
      <c r="A316" s="311">
        <f>'SAISIE LIEUX DE VISITE'!J239</f>
        <v>208</v>
      </c>
      <c r="B316" s="515" t="str">
        <f>'SAISIE LIEUX DE VISITE'!K239</f>
        <v>Utilisation de matériaux naturels pour la signalétique (bois, ardoises…)</v>
      </c>
      <c r="C316" s="311">
        <f>'SAISIE LIEUX DE VISITE'!L239</f>
        <v>3</v>
      </c>
      <c r="D316" s="507" t="str">
        <f>'SAISIE LIEUX DE VISITE'!M239</f>
        <v>Non Mesuré</v>
      </c>
      <c r="E316" s="507" t="str">
        <f>'SAISIE LIEUX DE VISITE'!N239</f>
        <v>Ce site n'est pas un parc et jardin</v>
      </c>
      <c r="F316" s="509" t="str">
        <f>'SAISIE LIEUX DE VISITE'!B239</f>
        <v>NR</v>
      </c>
      <c r="G316" s="653"/>
      <c r="H316" s="653"/>
    </row>
    <row r="317" spans="1:8" ht="15.75" x14ac:dyDescent="0.2">
      <c r="A317" s="311">
        <f>'SAISIE LIEUX DE VISITE'!J242</f>
        <v>209</v>
      </c>
      <c r="B317" s="515" t="str">
        <f>'SAISIE LIEUX DE VISITE'!K242</f>
        <v xml:space="preserve">Au moins 3 services complémentaires sont à disposition du client. </v>
      </c>
      <c r="C317" s="311">
        <f>'SAISIE LIEUX DE VISITE'!L242</f>
        <v>3</v>
      </c>
      <c r="D317" s="507" t="str">
        <f>'SAISIE LIEUX DE VISITE'!M242</f>
        <v>Très Satisfaisant</v>
      </c>
      <c r="E317" s="508">
        <f>'SAISIE LIEUX DE VISITE'!N242</f>
        <v>0</v>
      </c>
      <c r="F317" s="509" t="str">
        <f>'SAISIE LIEUX DE VISITE'!B242</f>
        <v>R</v>
      </c>
      <c r="G317" s="510"/>
      <c r="H317" s="510"/>
    </row>
    <row r="318" spans="1:8" ht="15.75" x14ac:dyDescent="0.2">
      <c r="A318" s="311">
        <f>'SAISIE LIEUX DE VISITE'!J243</f>
        <v>210</v>
      </c>
      <c r="B318" s="515" t="str">
        <f>'SAISIE LIEUX DE VISITE'!K243</f>
        <v>Les services ou équipements complémentaires sont gérés de façon efficace</v>
      </c>
      <c r="C318" s="311">
        <f>'SAISIE LIEUX DE VISITE'!L243</f>
        <v>3</v>
      </c>
      <c r="D318" s="507" t="str">
        <f>'SAISIE LIEUX DE VISITE'!M243</f>
        <v>OUI</v>
      </c>
      <c r="E318" s="508">
        <f>'SAISIE LIEUX DE VISITE'!N243</f>
        <v>0</v>
      </c>
      <c r="F318" s="509" t="str">
        <f>'SAISIE LIEUX DE VISITE'!B243</f>
        <v>NR</v>
      </c>
      <c r="G318" s="510"/>
      <c r="H318" s="510"/>
    </row>
    <row r="319" spans="1:8" ht="31.5" x14ac:dyDescent="0.2">
      <c r="A319" s="311">
        <f>'SAISIE LIEUX DE VISITE'!J244</f>
        <v>211</v>
      </c>
      <c r="B319" s="515" t="str">
        <f>'SAISIE LIEUX DE VISITE'!K244</f>
        <v>Les horaires d'ouverture des services complémentaires sont en cohérence avec ceux du site.</v>
      </c>
      <c r="C319" s="311">
        <f>'SAISIE LIEUX DE VISITE'!L244</f>
        <v>1</v>
      </c>
      <c r="D319" s="507" t="str">
        <f>'SAISIE LIEUX DE VISITE'!M244</f>
        <v>OUI</v>
      </c>
      <c r="E319" s="508">
        <f>'SAISIE LIEUX DE VISITE'!N244</f>
        <v>0</v>
      </c>
      <c r="F319" s="509" t="str">
        <f>'SAISIE LIEUX DE VISITE'!B244</f>
        <v>NR</v>
      </c>
      <c r="G319" s="510"/>
      <c r="H319" s="510"/>
    </row>
    <row r="320" spans="1:8" ht="15.75" x14ac:dyDescent="0.2">
      <c r="A320" s="311">
        <f>'SAISIE LIEUX DE VISITE'!J245</f>
        <v>212</v>
      </c>
      <c r="B320" s="515" t="str">
        <f>'SAISIE LIEUX DE VISITE'!K245</f>
        <v>Des visites guidées sont possibles (sur réservation ou sans réservation).</v>
      </c>
      <c r="C320" s="311">
        <f>'SAISIE LIEUX DE VISITE'!L245</f>
        <v>3</v>
      </c>
      <c r="D320" s="507" t="str">
        <f>'SAISIE LIEUX DE VISITE'!M245</f>
        <v>OUI</v>
      </c>
      <c r="E320" s="508">
        <f>'SAISIE LIEUX DE VISITE'!N245</f>
        <v>0</v>
      </c>
      <c r="F320" s="509" t="str">
        <f>'SAISIE LIEUX DE VISITE'!B245</f>
        <v>NR</v>
      </c>
      <c r="G320" s="510"/>
      <c r="H320" s="510"/>
    </row>
    <row r="321" spans="1:8" ht="15.75" x14ac:dyDescent="0.2">
      <c r="A321" s="311">
        <f>'SAISIE LIEUX DE VISITE'!J246</f>
        <v>213</v>
      </c>
      <c r="B321" s="515" t="str">
        <f>'SAISIE LIEUX DE VISITE'!K246</f>
        <v>Il existe une boutique ou un espace de vente</v>
      </c>
      <c r="C321" s="311">
        <f>'SAISIE LIEUX DE VISITE'!L246</f>
        <v>3</v>
      </c>
      <c r="D321" s="507" t="str">
        <f>'SAISIE LIEUX DE VISITE'!M246</f>
        <v>OUI</v>
      </c>
      <c r="E321" s="508" t="str">
        <f>'SAISIE LIEUX DE VISITE'!N246</f>
        <v/>
      </c>
      <c r="F321" s="509" t="str">
        <f>'SAISIE LIEUX DE VISITE'!B246</f>
        <v>NR</v>
      </c>
      <c r="G321" s="510"/>
      <c r="H321" s="510"/>
    </row>
    <row r="322" spans="1:8" ht="15.75" x14ac:dyDescent="0.2">
      <c r="A322" s="311">
        <f>'SAISIE LIEUX DE VISITE'!J247</f>
        <v>214</v>
      </c>
      <c r="B322" s="506" t="str">
        <f>'SAISIE LIEUX DE VISITE'!K247</f>
        <v>Une offre de restauration est disponible.</v>
      </c>
      <c r="C322" s="311">
        <f>'SAISIE LIEUX DE VISITE'!L247</f>
        <v>3</v>
      </c>
      <c r="D322" s="507" t="str">
        <f>'SAISIE LIEUX DE VISITE'!M247</f>
        <v>OUI</v>
      </c>
      <c r="E322" s="508">
        <f>'SAISIE LIEUX DE VISITE'!N247</f>
        <v>0</v>
      </c>
      <c r="F322" s="509" t="str">
        <f>'SAISIE LIEUX DE VISITE'!B247</f>
        <v>NR</v>
      </c>
      <c r="G322" s="510"/>
      <c r="H322" s="510"/>
    </row>
    <row r="323" spans="1:8" ht="15.75" x14ac:dyDescent="0.2">
      <c r="A323" s="311">
        <f>'SAISIE LIEUX DE VISITE'!J248</f>
        <v>215</v>
      </c>
      <c r="B323" s="520" t="str">
        <f>'SAISIE LIEUX DE VISITE'!K248</f>
        <v>Il existe un programme spécifique pour les publics scolaires.</v>
      </c>
      <c r="C323" s="311">
        <f>'SAISIE LIEUX DE VISITE'!L248</f>
        <v>3</v>
      </c>
      <c r="D323" s="507" t="str">
        <f>'SAISIE LIEUX DE VISITE'!M248</f>
        <v>OUI</v>
      </c>
      <c r="E323" s="508" t="str">
        <f>'SAISIE LIEUX DE VISITE'!N248</f>
        <v/>
      </c>
      <c r="F323" s="512" t="str">
        <f>'SAISIE LIEUX DE VISITE'!B248</f>
        <v>NR</v>
      </c>
      <c r="G323" s="510"/>
      <c r="H323" s="510"/>
    </row>
    <row r="324" spans="1:8" ht="15.75" x14ac:dyDescent="0.2">
      <c r="A324" s="311">
        <f>'SAISIE LIEUX DE VISITE'!J249</f>
        <v>216</v>
      </c>
      <c r="B324" s="515" t="str">
        <f>'SAISIE LIEUX DE VISITE'!K249</f>
        <v>Il existe une offre culturelle.</v>
      </c>
      <c r="C324" s="311">
        <f>'SAISIE LIEUX DE VISITE'!L249</f>
        <v>3</v>
      </c>
      <c r="D324" s="507" t="str">
        <f>'SAISIE LIEUX DE VISITE'!M249</f>
        <v>OUI</v>
      </c>
      <c r="E324" s="508" t="str">
        <f>'SAISIE LIEUX DE VISITE'!N249</f>
        <v/>
      </c>
      <c r="F324" s="512" t="str">
        <f>'SAISIE LIEUX DE VISITE'!B249</f>
        <v>NR</v>
      </c>
      <c r="G324" s="510"/>
      <c r="H324" s="510"/>
    </row>
    <row r="325" spans="1:8" ht="31.5" x14ac:dyDescent="0.2">
      <c r="A325" s="311">
        <f>'SAISIE LIEUX DE VISITE'!J263</f>
        <v>227</v>
      </c>
      <c r="B325" s="515" t="str">
        <f>'SAISIE LIEUX DE VISITE'!K263</f>
        <v>Des visites guidées de groupe et individuelles sont possibles (sur réservation ou sans réservation).</v>
      </c>
      <c r="C325" s="311">
        <f>'SAISIE LIEUX DE VISITE'!L263</f>
        <v>3</v>
      </c>
      <c r="D325" s="507" t="str">
        <f>'SAISIE LIEUX DE VISITE'!M263</f>
        <v>OUI</v>
      </c>
      <c r="E325" s="508">
        <f>'SAISIE LIEUX DE VISITE'!N263</f>
        <v>0</v>
      </c>
      <c r="F325" s="509" t="str">
        <f>'SAISIE LIEUX DE VISITE'!B263</f>
        <v>NR</v>
      </c>
      <c r="G325" s="510"/>
      <c r="H325" s="510"/>
    </row>
    <row r="326" spans="1:8" ht="15.75" x14ac:dyDescent="0.2">
      <c r="A326" s="311">
        <f>'SAISIE LIEUX DE VISITE'!J264</f>
        <v>228</v>
      </c>
      <c r="B326" s="515" t="str">
        <f>'SAISIE LIEUX DE VISITE'!K264</f>
        <v>Les visites guidées sont bien organisées (en amont et pendant la visite)</v>
      </c>
      <c r="C326" s="311">
        <f>'SAISIE LIEUX DE VISITE'!L264</f>
        <v>1</v>
      </c>
      <c r="D326" s="507" t="str">
        <f>'SAISIE LIEUX DE VISITE'!M264</f>
        <v>OUI</v>
      </c>
      <c r="E326" s="508">
        <f>'SAISIE LIEUX DE VISITE'!N264</f>
        <v>0</v>
      </c>
      <c r="F326" s="509" t="str">
        <f>'SAISIE LIEUX DE VISITE'!B264</f>
        <v>NR</v>
      </c>
      <c r="G326" s="510"/>
      <c r="H326" s="510"/>
    </row>
    <row r="327" spans="1:8" ht="15.75" x14ac:dyDescent="0.2">
      <c r="A327" s="311">
        <f>'SAISIE LIEUX DE VISITE'!J265</f>
        <v>229</v>
      </c>
      <c r="B327" s="515" t="str">
        <f>'SAISIE LIEUX DE VISITE'!K265</f>
        <v>Il est possible d'organiser, sur demande, une visite en une langue étrangère.</v>
      </c>
      <c r="C327" s="311">
        <f>'SAISIE LIEUX DE VISITE'!L265</f>
        <v>1</v>
      </c>
      <c r="D327" s="507" t="str">
        <f>'SAISIE LIEUX DE VISITE'!M265</f>
        <v>OUI</v>
      </c>
      <c r="E327" s="508">
        <f>'SAISIE LIEUX DE VISITE'!N265</f>
        <v>0</v>
      </c>
      <c r="F327" s="509" t="str">
        <f>'SAISIE LIEUX DE VISITE'!B265</f>
        <v>NR</v>
      </c>
      <c r="G327" s="510"/>
      <c r="H327" s="510"/>
    </row>
    <row r="328" spans="1:8" ht="31.5" x14ac:dyDescent="0.2">
      <c r="A328" s="311">
        <f>'SAISIE LIEUX DE VISITE'!J266</f>
        <v>230</v>
      </c>
      <c r="B328" s="515" t="str">
        <f>'SAISIE LIEUX DE VISITE'!K266</f>
        <v>Il est possible d'organiser, sur demande, une visite en une deuxième langue étrangère.</v>
      </c>
      <c r="C328" s="311">
        <f>'SAISIE LIEUX DE VISITE'!L266</f>
        <v>1</v>
      </c>
      <c r="D328" s="507" t="str">
        <f>'SAISIE LIEUX DE VISITE'!M266</f>
        <v>OUI</v>
      </c>
      <c r="E328" s="508">
        <f>'SAISIE LIEUX DE VISITE'!N266</f>
        <v>0</v>
      </c>
      <c r="F328" s="509" t="str">
        <f>'SAISIE LIEUX DE VISITE'!B266</f>
        <v>NR</v>
      </c>
      <c r="G328" s="510"/>
      <c r="H328" s="510"/>
    </row>
    <row r="329" spans="1:8" ht="15.75" x14ac:dyDescent="0.2">
      <c r="A329" s="311">
        <f>'SAISIE LIEUX DE VISITE'!J267</f>
        <v>231</v>
      </c>
      <c r="B329" s="515" t="str">
        <f>'SAISIE LIEUX DE VISITE'!K267</f>
        <v>L'organisation des visites guidées est adaptée à la fréquentation du lieu de visite.</v>
      </c>
      <c r="C329" s="311">
        <f>'SAISIE LIEUX DE VISITE'!L267</f>
        <v>1</v>
      </c>
      <c r="D329" s="507" t="str">
        <f>'SAISIE LIEUX DE VISITE'!M267</f>
        <v>OUI</v>
      </c>
      <c r="E329" s="508">
        <f>'SAISIE LIEUX DE VISITE'!N267</f>
        <v>0</v>
      </c>
      <c r="F329" s="509" t="str">
        <f>'SAISIE LIEUX DE VISITE'!B267</f>
        <v>NR</v>
      </c>
      <c r="G329" s="510"/>
      <c r="H329" s="510"/>
    </row>
    <row r="330" spans="1:8" ht="31.5" x14ac:dyDescent="0.2">
      <c r="A330" s="311">
        <f>'SAISIE LIEUX DE VISITE'!J282</f>
        <v>245</v>
      </c>
      <c r="B330" s="515" t="str">
        <f>'SAISIE LIEUX DE VISITE'!K282</f>
        <v>Le guide expose les conditions de visite et la problématique de conservation et de préservation du site et le privilège de la visite.</v>
      </c>
      <c r="C330" s="311">
        <f>'SAISIE LIEUX DE VISITE'!L282</f>
        <v>3</v>
      </c>
      <c r="D330" s="507" t="str">
        <f>'SAISIE LIEUX DE VISITE'!M282</f>
        <v>Non Mesuré</v>
      </c>
      <c r="E330" s="508" t="str">
        <f>'SAISIE LIEUX DE VISITE'!N282</f>
        <v>Ce site n'est pas un lieu de préhistoire</v>
      </c>
      <c r="F330" s="509" t="str">
        <f>'SAISIE LIEUX DE VISITE'!B282</f>
        <v>NR</v>
      </c>
      <c r="G330" s="510"/>
      <c r="H330" s="510"/>
    </row>
    <row r="331" spans="1:8" ht="15.75" x14ac:dyDescent="0.2">
      <c r="A331" s="311">
        <f>'SAISIE LIEUX DE VISITE'!J283</f>
        <v>246</v>
      </c>
      <c r="B331" s="515" t="str">
        <f>'SAISIE LIEUX DE VISITE'!K283</f>
        <v xml:space="preserve"> Le guide présente  les conditions de sécurité.</v>
      </c>
      <c r="C331" s="311">
        <f>'SAISIE LIEUX DE VISITE'!L283</f>
        <v>3</v>
      </c>
      <c r="D331" s="507" t="str">
        <f>'SAISIE LIEUX DE VISITE'!M283</f>
        <v>Non Mesuré</v>
      </c>
      <c r="E331" s="508" t="str">
        <f>'SAISIE LIEUX DE VISITE'!N283</f>
        <v>Ce site n'est pas un lieu de préhistoire</v>
      </c>
      <c r="F331" s="509" t="str">
        <f>'SAISIE LIEUX DE VISITE'!B283</f>
        <v>NR</v>
      </c>
      <c r="G331" s="510"/>
      <c r="H331" s="510"/>
    </row>
    <row r="332" spans="1:8" ht="31.5" x14ac:dyDescent="0.2">
      <c r="A332" s="311">
        <f>'SAISIE LIEUX DE VISITE'!J284</f>
        <v>247</v>
      </c>
      <c r="B332" s="515" t="str">
        <f>'SAISIE LIEUX DE VISITE'!K284</f>
        <v>Le guide expose l'intérêt du site et sa situation géographique et les relations avec d'autres sites.</v>
      </c>
      <c r="C332" s="311">
        <f>'SAISIE LIEUX DE VISITE'!L284</f>
        <v>3</v>
      </c>
      <c r="D332" s="507" t="str">
        <f>'SAISIE LIEUX DE VISITE'!M284</f>
        <v>Non Mesuré</v>
      </c>
      <c r="E332" s="508" t="str">
        <f>'SAISIE LIEUX DE VISITE'!N284</f>
        <v>Ce site n'est pas un lieu de préhistoire</v>
      </c>
      <c r="F332" s="509" t="str">
        <f>'SAISIE LIEUX DE VISITE'!B284</f>
        <v>NR</v>
      </c>
      <c r="G332" s="510"/>
      <c r="H332" s="510"/>
    </row>
    <row r="333" spans="1:8" ht="15.75" x14ac:dyDescent="0.2">
      <c r="A333" s="311">
        <f>'SAISIE LIEUX DE VISITE'!J285</f>
        <v>248</v>
      </c>
      <c r="B333" s="515" t="str">
        <f>'SAISIE LIEUX DE VISITE'!K285</f>
        <v>Le guide expose l'histoire et les conditions de découverte du site.</v>
      </c>
      <c r="C333" s="311">
        <f>'SAISIE LIEUX DE VISITE'!L285</f>
        <v>3</v>
      </c>
      <c r="D333" s="507" t="str">
        <f>'SAISIE LIEUX DE VISITE'!M285</f>
        <v>Non Mesuré</v>
      </c>
      <c r="E333" s="508" t="str">
        <f>'SAISIE LIEUX DE VISITE'!N285</f>
        <v>Ce site n'est pas un lieu de préhistoire</v>
      </c>
      <c r="F333" s="509" t="str">
        <f>'SAISIE LIEUX DE VISITE'!B285</f>
        <v>NR</v>
      </c>
      <c r="G333" s="510"/>
      <c r="H333" s="510"/>
    </row>
    <row r="334" spans="1:8" ht="15.75" x14ac:dyDescent="0.2">
      <c r="A334" s="311">
        <f>'SAISIE LIEUX DE VISITE'!J286</f>
        <v>249</v>
      </c>
      <c r="B334" s="515" t="str">
        <f>'SAISIE LIEUX DE VISITE'!K286</f>
        <v xml:space="preserve">Le guide est capable de répondre aux questions sur les autres sites. </v>
      </c>
      <c r="C334" s="311">
        <f>'SAISIE LIEUX DE VISITE'!L286</f>
        <v>3</v>
      </c>
      <c r="D334" s="507" t="str">
        <f>'SAISIE LIEUX DE VISITE'!M286</f>
        <v>Non Mesuré</v>
      </c>
      <c r="E334" s="508" t="str">
        <f>'SAISIE LIEUX DE VISITE'!N286</f>
        <v>Ce site n'est pas un lieu de préhistoire</v>
      </c>
      <c r="F334" s="509" t="str">
        <f>'SAISIE LIEUX DE VISITE'!B286</f>
        <v>NR</v>
      </c>
      <c r="G334" s="510"/>
      <c r="H334" s="510"/>
    </row>
    <row r="335" spans="1:8" ht="31.5" x14ac:dyDescent="0.2">
      <c r="A335" s="311">
        <f>'SAISIE LIEUX DE VISITE'!J287</f>
        <v>250</v>
      </c>
      <c r="B335" s="515" t="str">
        <f>'SAISIE LIEUX DE VISITE'!K287</f>
        <v xml:space="preserve">Le guide est en mesure de rappeler à tout moment les conditions privilégiées de visite. </v>
      </c>
      <c r="C335" s="311">
        <f>'SAISIE LIEUX DE VISITE'!L287</f>
        <v>3</v>
      </c>
      <c r="D335" s="507" t="str">
        <f>'SAISIE LIEUX DE VISITE'!M287</f>
        <v>Non Mesuré</v>
      </c>
      <c r="E335" s="508" t="str">
        <f>'SAISIE LIEUX DE VISITE'!N287</f>
        <v>Ce site n'est pas un lieu de préhistoire</v>
      </c>
      <c r="F335" s="509" t="str">
        <f>'SAISIE LIEUX DE VISITE'!B287</f>
        <v>NR</v>
      </c>
      <c r="G335" s="510"/>
      <c r="H335" s="510"/>
    </row>
    <row r="336" spans="1:8" ht="31.5" x14ac:dyDescent="0.2">
      <c r="A336" s="311">
        <f>'SAISIE LIEUX DE VISITE'!J288</f>
        <v>251</v>
      </c>
      <c r="B336" s="515" t="str">
        <f>'SAISIE LIEUX DE VISITE'!K288</f>
        <v>Le discours du guide apporte de nombreuses connaissances aux visiteurs sur la faune, la flore (site classé, patrimoine culturel, naturel, bâti...).</v>
      </c>
      <c r="C336" s="311">
        <f>'SAISIE LIEUX DE VISITE'!L288</f>
        <v>3</v>
      </c>
      <c r="D336" s="507" t="str">
        <f>'SAISIE LIEUX DE VISITE'!M288</f>
        <v>OUI</v>
      </c>
      <c r="E336" s="508" t="str">
        <f>'SAISIE LIEUX DE VISITE'!N288</f>
        <v/>
      </c>
      <c r="F336" s="509" t="str">
        <f>'SAISIE LIEUX DE VISITE'!B288</f>
        <v>NR</v>
      </c>
      <c r="G336" s="510"/>
      <c r="H336" s="510"/>
    </row>
    <row r="337" spans="1:8" ht="47.25" x14ac:dyDescent="0.2">
      <c r="A337" s="311">
        <f>'SAISIE LIEUX DE VISITE'!J289</f>
        <v>252</v>
      </c>
      <c r="B337" s="515" t="str">
        <f>'SAISIE LIEUX DE VISITE'!K289</f>
        <v>Le rythme de la promenade n'est ni trop lent ni trop rapide : les visiteurs ont le temps d'apprécier la visite au rythme des commentaires, et le rythme est régulier : guidage bien géré dans le temps imparti.</v>
      </c>
      <c r="C337" s="311">
        <f>'SAISIE LIEUX DE VISITE'!L289</f>
        <v>3</v>
      </c>
      <c r="D337" s="507" t="str">
        <f>'SAISIE LIEUX DE VISITE'!M289</f>
        <v>OUI</v>
      </c>
      <c r="E337" s="508" t="str">
        <f>'SAISIE LIEUX DE VISITE'!N289</f>
        <v/>
      </c>
      <c r="F337" s="509" t="str">
        <f>'SAISIE LIEUX DE VISITE'!B289</f>
        <v>NR</v>
      </c>
      <c r="G337" s="510"/>
      <c r="H337" s="510"/>
    </row>
    <row r="338" spans="1:8" ht="31.5" x14ac:dyDescent="0.2">
      <c r="A338" s="311">
        <f>'SAISIE LIEUX DE VISITE'!J290</f>
        <v>253</v>
      </c>
      <c r="B338" s="515" t="str">
        <f>'SAISIE LIEUX DE VISITE'!K290</f>
        <v>Le discours du guide est ponctué d'histoires et d'anecdotes pour susciter l'intérêt et la curiosité du visiteur.</v>
      </c>
      <c r="C338" s="311">
        <f>'SAISIE LIEUX DE VISITE'!L290</f>
        <v>3</v>
      </c>
      <c r="D338" s="507" t="str">
        <f>'SAISIE LIEUX DE VISITE'!M290</f>
        <v>OUI</v>
      </c>
      <c r="E338" s="508" t="str">
        <f>'SAISIE LIEUX DE VISITE'!N290</f>
        <v/>
      </c>
      <c r="F338" s="509" t="str">
        <f>'SAISIE LIEUX DE VISITE'!B290</f>
        <v>NR</v>
      </c>
      <c r="G338" s="510"/>
      <c r="H338" s="510"/>
    </row>
    <row r="339" spans="1:8" ht="15.75" x14ac:dyDescent="0.2">
      <c r="A339" s="311">
        <f>'SAISIE LIEUX DE VISITE'!J296</f>
        <v>258</v>
      </c>
      <c r="B339" s="515" t="str">
        <f>'SAISIE LIEUX DE VISITE'!K296</f>
        <v>L'aménagement de la boutique est attractif et la boutique est bien achalandée.</v>
      </c>
      <c r="C339" s="311">
        <f>'SAISIE LIEUX DE VISITE'!L296</f>
        <v>3</v>
      </c>
      <c r="D339" s="507" t="str">
        <f>'SAISIE LIEUX DE VISITE'!M296</f>
        <v>Très Satisfaisant</v>
      </c>
      <c r="E339" s="508" t="str">
        <f>'SAISIE LIEUX DE VISITE'!N296</f>
        <v/>
      </c>
      <c r="F339" s="509" t="str">
        <f>'SAISIE LIEUX DE VISITE'!B296</f>
        <v>NR</v>
      </c>
      <c r="G339" s="510"/>
      <c r="H339" s="510"/>
    </row>
    <row r="340" spans="1:8" ht="15.75" x14ac:dyDescent="0.2">
      <c r="A340" s="311">
        <f>'SAISIE LIEUX DE VISITE'!J297</f>
        <v>259</v>
      </c>
      <c r="B340" s="515" t="str">
        <f>'SAISIE LIEUX DE VISITE'!K297</f>
        <v>Les horaires d'ouverture de la boutique doivent correspondre à l'activité du site.</v>
      </c>
      <c r="C340" s="311">
        <f>'SAISIE LIEUX DE VISITE'!L297</f>
        <v>1</v>
      </c>
      <c r="D340" s="507" t="str">
        <f>'SAISIE LIEUX DE VISITE'!M297</f>
        <v>OUI</v>
      </c>
      <c r="E340" s="508" t="str">
        <f>'SAISIE LIEUX DE VISITE'!N297</f>
        <v/>
      </c>
      <c r="F340" s="509" t="str">
        <f>'SAISIE LIEUX DE VISITE'!B297</f>
        <v>NR</v>
      </c>
      <c r="G340" s="510"/>
      <c r="H340" s="510"/>
    </row>
    <row r="341" spans="1:8" ht="15.75" x14ac:dyDescent="0.2">
      <c r="A341" s="311">
        <f>'SAISIE LIEUX DE VISITE'!J298</f>
        <v>260</v>
      </c>
      <c r="B341" s="515" t="str">
        <f>'SAISIE LIEUX DE VISITE'!K298</f>
        <v xml:space="preserve">La gamme de produits est diversifiée. </v>
      </c>
      <c r="C341" s="311">
        <f>'SAISIE LIEUX DE VISITE'!L298</f>
        <v>1</v>
      </c>
      <c r="D341" s="507" t="str">
        <f>'SAISIE LIEUX DE VISITE'!M298</f>
        <v>OUI</v>
      </c>
      <c r="E341" s="508" t="str">
        <f>'SAISIE LIEUX DE VISITE'!N298</f>
        <v/>
      </c>
      <c r="F341" s="509" t="str">
        <f>'SAISIE LIEUX DE VISITE'!B298</f>
        <v>NR</v>
      </c>
      <c r="G341" s="510"/>
      <c r="H341" s="510"/>
    </row>
    <row r="342" spans="1:8" ht="15.75" x14ac:dyDescent="0.2">
      <c r="A342" s="311">
        <f>'SAISIE LIEUX DE VISITE'!J299</f>
        <v>261</v>
      </c>
      <c r="B342" s="515" t="str">
        <f>'SAISIE LIEUX DE VISITE'!K299</f>
        <v>La gamme de prix est large.</v>
      </c>
      <c r="C342" s="311">
        <f>'SAISIE LIEUX DE VISITE'!L299</f>
        <v>1</v>
      </c>
      <c r="D342" s="507" t="str">
        <f>'SAISIE LIEUX DE VISITE'!M299</f>
        <v>OUI</v>
      </c>
      <c r="E342" s="508" t="str">
        <f>'SAISIE LIEUX DE VISITE'!N299</f>
        <v/>
      </c>
      <c r="F342" s="509" t="str">
        <f>'SAISIE LIEUX DE VISITE'!B299</f>
        <v>NR</v>
      </c>
      <c r="G342" s="510"/>
      <c r="H342" s="510"/>
    </row>
    <row r="343" spans="1:8" ht="15.75" x14ac:dyDescent="0.2">
      <c r="A343" s="311">
        <f>'SAISIE LIEUX DE VISITE'!J300</f>
        <v>262</v>
      </c>
      <c r="B343" s="515" t="str">
        <f>'SAISIE LIEUX DE VISITE'!K300</f>
        <v>Les produits valorisent la thématique du site.</v>
      </c>
      <c r="C343" s="311">
        <f>'SAISIE LIEUX DE VISITE'!L300</f>
        <v>1</v>
      </c>
      <c r="D343" s="507" t="str">
        <f>'SAISIE LIEUX DE VISITE'!M300</f>
        <v>OUI</v>
      </c>
      <c r="E343" s="508" t="str">
        <f>'SAISIE LIEUX DE VISITE'!N300</f>
        <v/>
      </c>
      <c r="F343" s="509" t="str">
        <f>'SAISIE LIEUX DE VISITE'!B300</f>
        <v>NR</v>
      </c>
      <c r="G343" s="510"/>
      <c r="H343" s="510"/>
    </row>
    <row r="344" spans="1:8" ht="15.75" x14ac:dyDescent="0.2">
      <c r="A344" s="311">
        <f>'SAISIE LIEUX DE VISITE'!J301</f>
        <v>263</v>
      </c>
      <c r="B344" s="515" t="str">
        <f>'SAISIE LIEUX DE VISITE'!K301</f>
        <v>Sur demande un paquet cadeau est réalisé.</v>
      </c>
      <c r="C344" s="311">
        <f>'SAISIE LIEUX DE VISITE'!L301</f>
        <v>1</v>
      </c>
      <c r="D344" s="507" t="str">
        <f>'SAISIE LIEUX DE VISITE'!M301</f>
        <v>OUI</v>
      </c>
      <c r="E344" s="508" t="str">
        <f>'SAISIE LIEUX DE VISITE'!N301</f>
        <v/>
      </c>
      <c r="F344" s="509" t="str">
        <f>'SAISIE LIEUX DE VISITE'!B301</f>
        <v>NR</v>
      </c>
      <c r="G344" s="510"/>
      <c r="H344" s="510"/>
    </row>
    <row r="345" spans="1:8" ht="15.75" x14ac:dyDescent="0.2">
      <c r="A345" s="311">
        <f>'SAISIE LIEUX DE VISITE'!J306</f>
        <v>268</v>
      </c>
      <c r="B345" s="520" t="str">
        <f>'SAISIE LIEUX DE VISITE'!K306</f>
        <v>La boutique propose des livres (de l'auteur et autres)</v>
      </c>
      <c r="C345" s="311">
        <f>'SAISIE LIEUX DE VISITE'!L306</f>
        <v>3</v>
      </c>
      <c r="D345" s="507" t="str">
        <f>'SAISIE LIEUX DE VISITE'!M306</f>
        <v>OUI</v>
      </c>
      <c r="E345" s="508" t="str">
        <f>'SAISIE LIEUX DE VISITE'!N306</f>
        <v/>
      </c>
      <c r="F345" s="509" t="str">
        <f>'SAISIE LIEUX DE VISITE'!B306</f>
        <v>R</v>
      </c>
      <c r="G345" s="510"/>
      <c r="H345" s="510"/>
    </row>
    <row r="346" spans="1:8" ht="31.5" x14ac:dyDescent="0.2">
      <c r="A346" s="311">
        <f>'SAISIE LIEUX DE VISITE'!J307</f>
        <v>269</v>
      </c>
      <c r="B346" s="524" t="str">
        <f>'SAISIE LIEUX DE VISITE'!K307</f>
        <v>A la boutique, des livres de l'auteur sont disponibles au moins en une langue étrangère.</v>
      </c>
      <c r="C346" s="311">
        <f>'SAISIE LIEUX DE VISITE'!L307</f>
        <v>1</v>
      </c>
      <c r="D346" s="507" t="str">
        <f>'SAISIE LIEUX DE VISITE'!M307</f>
        <v>OUI</v>
      </c>
      <c r="E346" s="508" t="str">
        <f>'SAISIE LIEUX DE VISITE'!N307</f>
        <v/>
      </c>
      <c r="F346" s="509" t="str">
        <f>'SAISIE LIEUX DE VISITE'!B307</f>
        <v>R</v>
      </c>
      <c r="G346" s="510"/>
      <c r="H346" s="510"/>
    </row>
    <row r="347" spans="1:8" ht="31.5" x14ac:dyDescent="0.2">
      <c r="A347" s="311">
        <f>'SAISIE LIEUX DE VISITE'!J308</f>
        <v>270</v>
      </c>
      <c r="B347" s="524" t="str">
        <f>'SAISIE LIEUX DE VISITE'!K308</f>
        <v>A la boutique, des livres de l'auteur sont disponibles au moins en une deuxième langue étrangère.</v>
      </c>
      <c r="C347" s="311">
        <f>'SAISIE LIEUX DE VISITE'!L308</f>
        <v>1</v>
      </c>
      <c r="D347" s="507" t="str">
        <f>'SAISIE LIEUX DE VISITE'!M308</f>
        <v>OUI</v>
      </c>
      <c r="E347" s="508" t="str">
        <f>'SAISIE LIEUX DE VISITE'!N308</f>
        <v/>
      </c>
      <c r="F347" s="509" t="str">
        <f>'SAISIE LIEUX DE VISITE'!B308</f>
        <v>R</v>
      </c>
      <c r="G347" s="510"/>
      <c r="H347" s="510"/>
    </row>
    <row r="348" spans="1:8" ht="31.5" x14ac:dyDescent="0.2">
      <c r="A348" s="311">
        <f>'SAISIE LIEUX DE VISITE'!J311</f>
        <v>271</v>
      </c>
      <c r="B348" s="515" t="str">
        <f>'SAISIE LIEUX DE VISITE'!K311</f>
        <v>Des services et / ou équipements spécifiques pour les enfants sont mis à disposition du client.</v>
      </c>
      <c r="C348" s="311">
        <f>'SAISIE LIEUX DE VISITE'!L311</f>
        <v>3</v>
      </c>
      <c r="D348" s="507" t="str">
        <f>'SAISIE LIEUX DE VISITE'!M311</f>
        <v>OUI</v>
      </c>
      <c r="E348" s="508">
        <f>'SAISIE LIEUX DE VISITE'!N311</f>
        <v>0</v>
      </c>
      <c r="F348" s="509" t="str">
        <f>'SAISIE LIEUX DE VISITE'!B311</f>
        <v>NR</v>
      </c>
      <c r="G348" s="510"/>
      <c r="H348" s="510"/>
    </row>
    <row r="349" spans="1:8" ht="15.75" x14ac:dyDescent="0.2">
      <c r="A349" s="311">
        <f>'SAISIE LIEUX DE VISITE'!J312</f>
        <v>272</v>
      </c>
      <c r="B349" s="515" t="str">
        <f>'SAISIE LIEUX DE VISITE'!K312</f>
        <v>Il y a des possibilités de visites adaptées aux enfants.</v>
      </c>
      <c r="C349" s="311">
        <f>'SAISIE LIEUX DE VISITE'!L312</f>
        <v>1</v>
      </c>
      <c r="D349" s="507" t="str">
        <f>'SAISIE LIEUX DE VISITE'!M312</f>
        <v>OUI</v>
      </c>
      <c r="E349" s="508">
        <f>'SAISIE LIEUX DE VISITE'!N312</f>
        <v>0</v>
      </c>
      <c r="F349" s="509" t="str">
        <f>'SAISIE LIEUX DE VISITE'!B312</f>
        <v>NR</v>
      </c>
      <c r="G349" s="510"/>
      <c r="H349" s="510"/>
    </row>
    <row r="350" spans="1:8" ht="31.5" x14ac:dyDescent="0.2">
      <c r="A350" s="311">
        <f>'SAISIE LIEUX DE VISITE'!J319</f>
        <v>278</v>
      </c>
      <c r="B350" s="524" t="str">
        <f>'SAISIE LIEUX DE VISITE'!K319</f>
        <v>Des dossiers pédagogiques sont à la disposition des enseignants et sont adaptés aux différents cycles.</v>
      </c>
      <c r="C350" s="311">
        <f>'SAISIE LIEUX DE VISITE'!L319</f>
        <v>1</v>
      </c>
      <c r="D350" s="507" t="str">
        <f>'SAISIE LIEUX DE VISITE'!M319</f>
        <v>OUI</v>
      </c>
      <c r="E350" s="508" t="str">
        <f>'SAISIE LIEUX DE VISITE'!N319</f>
        <v/>
      </c>
      <c r="F350" s="512" t="str">
        <f>'SAISIE LIEUX DE VISITE'!B319</f>
        <v>NR</v>
      </c>
      <c r="G350" s="510"/>
      <c r="H350" s="510"/>
    </row>
    <row r="351" spans="1:8" ht="15.75" x14ac:dyDescent="0.2">
      <c r="A351" s="311">
        <f>'SAISIE LIEUX DE VISITE'!J320</f>
        <v>279</v>
      </c>
      <c r="B351" s="525" t="str">
        <f>'SAISIE LIEUX DE VISITE'!K320</f>
        <v>Existence d'une salle pédagogique adaptée pour recevoir des scolaires.</v>
      </c>
      <c r="C351" s="311">
        <f>'SAISIE LIEUX DE VISITE'!L320</f>
        <v>1</v>
      </c>
      <c r="D351" s="507" t="str">
        <f>'SAISIE LIEUX DE VISITE'!M320</f>
        <v>OUI</v>
      </c>
      <c r="E351" s="508" t="str">
        <f>'SAISIE LIEUX DE VISITE'!N320</f>
        <v/>
      </c>
      <c r="F351" s="512" t="str">
        <f>'SAISIE LIEUX DE VISITE'!B320</f>
        <v>NR</v>
      </c>
      <c r="G351" s="510"/>
      <c r="H351" s="510"/>
    </row>
    <row r="352" spans="1:8" ht="15.75" x14ac:dyDescent="0.2">
      <c r="A352" s="311">
        <f>'SAISIE LIEUX DE VISITE'!J321</f>
        <v>280</v>
      </c>
      <c r="B352" s="525" t="str">
        <f>'SAISIE LIEUX DE VISITE'!K321</f>
        <v>Le site travaille en partenariat avec l'Education nationale</v>
      </c>
      <c r="C352" s="311">
        <f>'SAISIE LIEUX DE VISITE'!L321</f>
        <v>1</v>
      </c>
      <c r="D352" s="507" t="str">
        <f>'SAISIE LIEUX DE VISITE'!M321</f>
        <v>OUI</v>
      </c>
      <c r="E352" s="508" t="str">
        <f>'SAISIE LIEUX DE VISITE'!N321</f>
        <v/>
      </c>
      <c r="F352" s="512" t="str">
        <f>'SAISIE LIEUX DE VISITE'!B321</f>
        <v>NR</v>
      </c>
      <c r="G352" s="510"/>
      <c r="H352" s="510"/>
    </row>
    <row r="353" spans="1:8" ht="15.75" x14ac:dyDescent="0.2">
      <c r="A353" s="311">
        <f>'SAISIE LIEUX DE VISITE'!J322</f>
        <v>281</v>
      </c>
      <c r="B353" s="525" t="str">
        <f>'SAISIE LIEUX DE VISITE'!K322</f>
        <v>Le site travaille avec des enseignants sur des projets spécifiques.</v>
      </c>
      <c r="C353" s="311">
        <f>'SAISIE LIEUX DE VISITE'!L322</f>
        <v>1</v>
      </c>
      <c r="D353" s="507" t="str">
        <f>'SAISIE LIEUX DE VISITE'!M322</f>
        <v>OUI</v>
      </c>
      <c r="E353" s="508" t="str">
        <f>'SAISIE LIEUX DE VISITE'!N322</f>
        <v/>
      </c>
      <c r="F353" s="512" t="str">
        <f>'SAISIE LIEUX DE VISITE'!B322</f>
        <v>NR</v>
      </c>
      <c r="G353" s="510"/>
      <c r="H353" s="510"/>
    </row>
    <row r="354" spans="1:8" ht="31.5" x14ac:dyDescent="0.2">
      <c r="A354" s="311">
        <f>'SAISIE LIEUX DE VISITE'!J323</f>
        <v>282</v>
      </c>
      <c r="B354" s="525" t="str">
        <f>'SAISIE LIEUX DE VISITE'!K323</f>
        <v>Travail spécifique de mise en valeur du processus de production dans le cadre du projet pédagogique</v>
      </c>
      <c r="C354" s="311">
        <f>'SAISIE LIEUX DE VISITE'!L323</f>
        <v>1</v>
      </c>
      <c r="D354" s="507" t="str">
        <f>'SAISIE LIEUX DE VISITE'!M323</f>
        <v>OUI</v>
      </c>
      <c r="E354" s="508" t="str">
        <f>'SAISIE LIEUX DE VISITE'!N323</f>
        <v/>
      </c>
      <c r="F354" s="512" t="str">
        <f>'SAISIE LIEUX DE VISITE'!B323</f>
        <v>NR</v>
      </c>
      <c r="G354" s="510"/>
      <c r="H354" s="510"/>
    </row>
    <row r="355" spans="1:8" ht="15.75" x14ac:dyDescent="0.2">
      <c r="A355" s="311">
        <f>'SAISIE LIEUX DE VISITE'!J324</f>
        <v>283</v>
      </c>
      <c r="B355" s="525" t="str">
        <f>'SAISIE LIEUX DE VISITE'!K324</f>
        <v>Présentation de l'entreprise à l'aide des supports pédagogiques</v>
      </c>
      <c r="C355" s="311">
        <f>'SAISIE LIEUX DE VISITE'!L324</f>
        <v>1</v>
      </c>
      <c r="D355" s="507" t="str">
        <f>'SAISIE LIEUX DE VISITE'!M324</f>
        <v>OUI</v>
      </c>
      <c r="E355" s="508" t="str">
        <f>'SAISIE LIEUX DE VISITE'!N324</f>
        <v/>
      </c>
      <c r="F355" s="512" t="str">
        <f>'SAISIE LIEUX DE VISITE'!B324</f>
        <v>NR</v>
      </c>
      <c r="G355" s="510"/>
      <c r="H355" s="510"/>
    </row>
    <row r="356" spans="1:8" ht="15.75" x14ac:dyDescent="0.2">
      <c r="A356" s="311">
        <f>'SAISIE LIEUX DE VISITE'!J325</f>
        <v>284</v>
      </c>
      <c r="B356" s="525" t="str">
        <f>'SAISIE LIEUX DE VISITE'!K325</f>
        <v>Présentation des postes de travail</v>
      </c>
      <c r="C356" s="311">
        <f>'SAISIE LIEUX DE VISITE'!L325</f>
        <v>1</v>
      </c>
      <c r="D356" s="507" t="str">
        <f>'SAISIE LIEUX DE VISITE'!M325</f>
        <v>OUI</v>
      </c>
      <c r="E356" s="508" t="str">
        <f>'SAISIE LIEUX DE VISITE'!N325</f>
        <v/>
      </c>
      <c r="F356" s="512" t="str">
        <f>'SAISIE LIEUX DE VISITE'!B325</f>
        <v>NR</v>
      </c>
      <c r="G356" s="510"/>
      <c r="H356" s="510"/>
    </row>
    <row r="357" spans="1:8" ht="15.75" x14ac:dyDescent="0.2">
      <c r="A357" s="311">
        <f>'SAISIE LIEUX DE VISITE'!J326</f>
        <v>285</v>
      </c>
      <c r="B357" s="525" t="str">
        <f>'SAISIE LIEUX DE VISITE'!K326</f>
        <v>Présentation des formations requises pour exercer les métiers dans l'entreprise</v>
      </c>
      <c r="C357" s="311">
        <f>'SAISIE LIEUX DE VISITE'!L326</f>
        <v>1</v>
      </c>
      <c r="D357" s="507" t="str">
        <f>'SAISIE LIEUX DE VISITE'!M326</f>
        <v>OUI</v>
      </c>
      <c r="E357" s="508" t="str">
        <f>'SAISIE LIEUX DE VISITE'!N326</f>
        <v/>
      </c>
      <c r="F357" s="512" t="str">
        <f>'SAISIE LIEUX DE VISITE'!B326</f>
        <v>NR</v>
      </c>
      <c r="G357" s="510"/>
      <c r="H357" s="510"/>
    </row>
    <row r="358" spans="1:8" ht="15.75" x14ac:dyDescent="0.2">
      <c r="A358" s="311">
        <f>'SAISIE LIEUX DE VISITE'!J327</f>
        <v>286</v>
      </c>
      <c r="B358" s="525" t="str">
        <f>'SAISIE LIEUX DE VISITE'!K327</f>
        <v>Contact privilégié entre les visiteurs et le personnel (si existant)</v>
      </c>
      <c r="C358" s="311">
        <f>'SAISIE LIEUX DE VISITE'!L327</f>
        <v>1</v>
      </c>
      <c r="D358" s="507" t="str">
        <f>'SAISIE LIEUX DE VISITE'!M327</f>
        <v>OUI</v>
      </c>
      <c r="E358" s="508" t="str">
        <f>'SAISIE LIEUX DE VISITE'!N327</f>
        <v/>
      </c>
      <c r="F358" s="512" t="str">
        <f>'SAISIE LIEUX DE VISITE'!B327</f>
        <v>NR</v>
      </c>
      <c r="G358" s="510"/>
      <c r="H358" s="510"/>
    </row>
    <row r="359" spans="1:8" ht="15.75" x14ac:dyDescent="0.2">
      <c r="A359" s="311">
        <f>'SAISIE LIEUX DE VISITE'!J328</f>
        <v>287</v>
      </c>
      <c r="B359" s="525" t="str">
        <f>'SAISIE LIEUX DE VISITE'!K328</f>
        <v>Débat entre les jeunes et une personne dédiée de l'entreprise</v>
      </c>
      <c r="C359" s="311">
        <f>'SAISIE LIEUX DE VISITE'!L328</f>
        <v>1</v>
      </c>
      <c r="D359" s="507" t="str">
        <f>'SAISIE LIEUX DE VISITE'!M328</f>
        <v>OUI</v>
      </c>
      <c r="E359" s="508" t="str">
        <f>'SAISIE LIEUX DE VISITE'!N328</f>
        <v/>
      </c>
      <c r="F359" s="512" t="str">
        <f>'SAISIE LIEUX DE VISITE'!B328</f>
        <v>NR</v>
      </c>
      <c r="G359" s="510"/>
      <c r="H359" s="510"/>
    </row>
    <row r="360" spans="1:8" ht="15.75" x14ac:dyDescent="0.2">
      <c r="A360" s="311">
        <f>'SAISIE LIEUX DE VISITE'!J329</f>
        <v>288</v>
      </c>
      <c r="B360" s="525" t="str">
        <f>'SAISIE LIEUX DE VISITE'!K329</f>
        <v xml:space="preserve">Informations de l'entreprise sur les possibilités de stage </v>
      </c>
      <c r="C360" s="311">
        <f>'SAISIE LIEUX DE VISITE'!L329</f>
        <v>1</v>
      </c>
      <c r="D360" s="507" t="str">
        <f>'SAISIE LIEUX DE VISITE'!M329</f>
        <v>OUI</v>
      </c>
      <c r="E360" s="508" t="str">
        <f>'SAISIE LIEUX DE VISITE'!N329</f>
        <v/>
      </c>
      <c r="F360" s="512" t="str">
        <f>'SAISIE LIEUX DE VISITE'!B329</f>
        <v>NR</v>
      </c>
      <c r="G360" s="510"/>
      <c r="H360" s="510"/>
    </row>
    <row r="361" spans="1:8" ht="15.75" x14ac:dyDescent="0.2">
      <c r="A361" s="311">
        <f>'SAISIE LIEUX DE VISITE'!J331</f>
        <v>289</v>
      </c>
      <c r="B361" s="517" t="str">
        <f>'SAISIE LIEUX DE VISITE'!K331</f>
        <v>Le site implique les populations locales dans ses activités.</v>
      </c>
      <c r="C361" s="311">
        <f>'SAISIE LIEUX DE VISITE'!L331</f>
        <v>3</v>
      </c>
      <c r="D361" s="507" t="str">
        <f>'SAISIE LIEUX DE VISITE'!M331</f>
        <v>OUI</v>
      </c>
      <c r="E361" s="508" t="str">
        <f>'SAISIE LIEUX DE VISITE'!N331</f>
        <v/>
      </c>
      <c r="F361" s="512" t="str">
        <f>'SAISIE LIEUX DE VISITE'!B331</f>
        <v>NR</v>
      </c>
      <c r="G361" s="510"/>
      <c r="H361" s="510"/>
    </row>
    <row r="362" spans="1:8" ht="15.75" x14ac:dyDescent="0.2">
      <c r="A362" s="311">
        <f>'SAISIE LIEUX DE VISITE'!J332</f>
        <v>290</v>
      </c>
      <c r="B362" s="527" t="str">
        <f>'SAISIE LIEUX DE VISITE'!K332</f>
        <v>Le site propose des visites/activités adaptées aux publics en situation de handicap.</v>
      </c>
      <c r="C362" s="311">
        <f>'SAISIE LIEUX DE VISITE'!L332</f>
        <v>3</v>
      </c>
      <c r="D362" s="507" t="str">
        <f>'SAISIE LIEUX DE VISITE'!M332</f>
        <v>OUI</v>
      </c>
      <c r="E362" s="508" t="str">
        <f>'SAISIE LIEUX DE VISITE'!N332</f>
        <v/>
      </c>
      <c r="F362" s="512" t="str">
        <f>'SAISIE LIEUX DE VISITE'!B332</f>
        <v>NR</v>
      </c>
      <c r="G362" s="510"/>
      <c r="H362" s="510"/>
    </row>
    <row r="363" spans="1:8" ht="15.75" x14ac:dyDescent="0.2">
      <c r="A363" s="311">
        <f>'SAISIE LIEUX DE VISITE'!J333</f>
        <v>291</v>
      </c>
      <c r="B363" s="517" t="str">
        <f>'SAISIE LIEUX DE VISITE'!K333</f>
        <v>Le site propose des actions en faveur du public en marge des pratiques culturelles.</v>
      </c>
      <c r="C363" s="311">
        <f>'SAISIE LIEUX DE VISITE'!L333</f>
        <v>3</v>
      </c>
      <c r="D363" s="507" t="str">
        <f>'SAISIE LIEUX DE VISITE'!M333</f>
        <v>OUI</v>
      </c>
      <c r="E363" s="508" t="str">
        <f>'SAISIE LIEUX DE VISITE'!N333</f>
        <v/>
      </c>
      <c r="F363" s="512" t="str">
        <f>'SAISIE LIEUX DE VISITE'!B333</f>
        <v>NR</v>
      </c>
      <c r="G363" s="510"/>
      <c r="H363" s="510"/>
    </row>
    <row r="364" spans="1:8" ht="15.75" x14ac:dyDescent="0.2">
      <c r="A364" s="311">
        <f>'SAISIE LIEUX DE VISITE'!J334</f>
        <v>292</v>
      </c>
      <c r="B364" s="527" t="str">
        <f>'SAISIE LIEUX DE VISITE'!K334</f>
        <v>Le site participe aux différents événements nationaux.</v>
      </c>
      <c r="C364" s="311">
        <f>'SAISIE LIEUX DE VISITE'!L334</f>
        <v>3</v>
      </c>
      <c r="D364" s="507" t="str">
        <f>'SAISIE LIEUX DE VISITE'!M334</f>
        <v>OUI</v>
      </c>
      <c r="E364" s="508" t="str">
        <f>'SAISIE LIEUX DE VISITE'!N334</f>
        <v/>
      </c>
      <c r="F364" s="512" t="str">
        <f>'SAISIE LIEUX DE VISITE'!B334</f>
        <v>NR</v>
      </c>
      <c r="G364" s="510"/>
      <c r="H364" s="510"/>
    </row>
    <row r="365" spans="1:8" ht="15.75" x14ac:dyDescent="0.2">
      <c r="A365" s="311">
        <f>'SAISIE LIEUX DE VISITE'!J335</f>
        <v>293</v>
      </c>
      <c r="B365" s="527" t="str">
        <f>'SAISIE LIEUX DE VISITE'!K335</f>
        <v>Le site a mis en place des expositions temporaires.</v>
      </c>
      <c r="C365" s="311">
        <f>'SAISIE LIEUX DE VISITE'!L335</f>
        <v>3</v>
      </c>
      <c r="D365" s="507" t="str">
        <f>'SAISIE LIEUX DE VISITE'!M335</f>
        <v>OUI</v>
      </c>
      <c r="E365" s="508" t="str">
        <f>'SAISIE LIEUX DE VISITE'!N335</f>
        <v/>
      </c>
      <c r="F365" s="512" t="str">
        <f>'SAISIE LIEUX DE VISITE'!B335</f>
        <v>NR</v>
      </c>
      <c r="G365" s="510"/>
      <c r="H365" s="510"/>
    </row>
    <row r="366" spans="1:8" ht="15.75" x14ac:dyDescent="0.2">
      <c r="A366" s="311">
        <f>'SAISIE LIEUX DE VISITE'!J336</f>
        <v>294</v>
      </c>
      <c r="B366" s="527" t="str">
        <f>'SAISIE LIEUX DE VISITE'!K336</f>
        <v>Le site édite des publications.</v>
      </c>
      <c r="C366" s="311">
        <f>'SAISIE LIEUX DE VISITE'!L336</f>
        <v>1</v>
      </c>
      <c r="D366" s="507" t="str">
        <f>'SAISIE LIEUX DE VISITE'!M336</f>
        <v>OUI</v>
      </c>
      <c r="E366" s="508" t="str">
        <f>'SAISIE LIEUX DE VISITE'!N336</f>
        <v/>
      </c>
      <c r="F366" s="512" t="str">
        <f>'SAISIE LIEUX DE VISITE'!B336</f>
        <v>NR</v>
      </c>
      <c r="G366" s="510"/>
      <c r="H366" s="510"/>
    </row>
    <row r="367" spans="1:8" ht="15.75" x14ac:dyDescent="0.2">
      <c r="A367" s="311">
        <f>'SAISIE LIEUX DE VISITE'!J337</f>
        <v>295</v>
      </c>
      <c r="B367" s="527" t="str">
        <f>'SAISIE LIEUX DE VISITE'!K337</f>
        <v>Le site organise des ateliers.</v>
      </c>
      <c r="C367" s="311">
        <f>'SAISIE LIEUX DE VISITE'!L337</f>
        <v>1</v>
      </c>
      <c r="D367" s="507" t="str">
        <f>'SAISIE LIEUX DE VISITE'!M337</f>
        <v>OUI</v>
      </c>
      <c r="E367" s="508" t="str">
        <f>'SAISIE LIEUX DE VISITE'!N337</f>
        <v/>
      </c>
      <c r="F367" s="512" t="str">
        <f>'SAISIE LIEUX DE VISITE'!B337</f>
        <v>NR</v>
      </c>
      <c r="G367" s="510"/>
      <c r="H367" s="510"/>
    </row>
    <row r="368" spans="1:8" ht="15.75" x14ac:dyDescent="0.2">
      <c r="A368" s="311">
        <f>'SAISIE LIEUX DE VISITE'!J338</f>
        <v>296</v>
      </c>
      <c r="B368" s="516" t="str">
        <f>'SAISIE LIEUX DE VISITE'!K338</f>
        <v>Si existant, le centre de documentation est en accès libre</v>
      </c>
      <c r="C368" s="311">
        <f>'SAISIE LIEUX DE VISITE'!L338</f>
        <v>1</v>
      </c>
      <c r="D368" s="507" t="str">
        <f>'SAISIE LIEUX DE VISITE'!M338</f>
        <v>OUI</v>
      </c>
      <c r="E368" s="508" t="str">
        <f>'SAISIE LIEUX DE VISITE'!N338</f>
        <v/>
      </c>
      <c r="F368" s="512" t="str">
        <f>'SAISIE LIEUX DE VISITE'!B338</f>
        <v>NR</v>
      </c>
      <c r="G368" s="510"/>
      <c r="H368" s="510"/>
    </row>
    <row r="369" spans="1:8" ht="15.75" x14ac:dyDescent="0.2">
      <c r="A369" s="311">
        <f>'SAISIE LIEUX DE VISITE'!J341</f>
        <v>297</v>
      </c>
      <c r="B369" s="506" t="str">
        <f>'SAISIE LIEUX DE VISITE'!K341</f>
        <v>L'espace de petite restauration dispose de sièges.</v>
      </c>
      <c r="C369" s="311">
        <f>'SAISIE LIEUX DE VISITE'!L341</f>
        <v>1</v>
      </c>
      <c r="D369" s="507" t="str">
        <f>'SAISIE LIEUX DE VISITE'!M341</f>
        <v>OUI</v>
      </c>
      <c r="E369" s="508" t="str">
        <f>'SAISIE LIEUX DE VISITE'!N341</f>
        <v/>
      </c>
      <c r="F369" s="509" t="str">
        <f>'SAISIE LIEUX DE VISITE'!$B$341</f>
        <v>NR</v>
      </c>
      <c r="G369" s="510"/>
      <c r="H369" s="510"/>
    </row>
    <row r="370" spans="1:8" ht="15.75" x14ac:dyDescent="0.2">
      <c r="A370" s="311">
        <f>'SAISIE LIEUX DE VISITE'!J348</f>
        <v>304</v>
      </c>
      <c r="B370" s="515" t="str">
        <f>'SAISIE LIEUX DE VISITE'!K348</f>
        <v>L'affichage des tarifs des consommations est bien présenté</v>
      </c>
      <c r="C370" s="311">
        <f>'SAISIE LIEUX DE VISITE'!L348</f>
        <v>1</v>
      </c>
      <c r="D370" s="507" t="str">
        <f>'SAISIE LIEUX DE VISITE'!M348</f>
        <v>OUI</v>
      </c>
      <c r="E370" s="508" t="str">
        <f>'SAISIE LIEUX DE VISITE'!N348</f>
        <v/>
      </c>
      <c r="F370" s="509" t="str">
        <f>'SAISIE LIEUX DE VISITE'!$B$348</f>
        <v>NR</v>
      </c>
      <c r="G370" s="510"/>
      <c r="H370" s="510"/>
    </row>
    <row r="371" spans="1:8" s="662" customFormat="1" ht="38.25" customHeight="1" x14ac:dyDescent="0.2">
      <c r="A371" s="311">
        <f>'SAISIE LIEUX DE VISITE'!J361</f>
        <v>314</v>
      </c>
      <c r="B371" s="515" t="str">
        <f>'SAISIE LIEUX DE VISITE'!K361</f>
        <v>Un menu enfant est proposé, sinon la possibilité d'avoir des portions et un tarif adaptés aux enfants est clairement mentionné.</v>
      </c>
      <c r="C371" s="311">
        <f>'SAISIE LIEUX DE VISITE'!L361</f>
        <v>1</v>
      </c>
      <c r="D371" s="507" t="str">
        <f>'SAISIE LIEUX DE VISITE'!M361</f>
        <v>OUI</v>
      </c>
      <c r="E371" s="508" t="str">
        <f>'SAISIE LIEUX DE VISITE'!N361</f>
        <v/>
      </c>
      <c r="F371" s="509" t="str">
        <f>'SAISIE LIEUX DE VISITE'!$B$348</f>
        <v>NR</v>
      </c>
      <c r="G371" s="728"/>
      <c r="H371" s="728"/>
    </row>
    <row r="372" spans="1:8" s="662" customFormat="1" ht="15.75" x14ac:dyDescent="0.2">
      <c r="A372" s="311">
        <f>'SAISIE LIEUX DE VISITE'!J350</f>
        <v>306</v>
      </c>
      <c r="B372" s="515" t="str">
        <f>'SAISIE LIEUX DE VISITE'!K350</f>
        <v xml:space="preserve">Le personnel de la petite restauration est capable d'assurer la prise en charge de la clientèle dans une langue étrangère. </v>
      </c>
      <c r="C372" s="311">
        <f>'SAISIE LIEUX DE VISITE'!L350</f>
        <v>3</v>
      </c>
      <c r="D372" s="507" t="str">
        <f>'SAISIE LIEUX DE VISITE'!M350</f>
        <v>OUI</v>
      </c>
      <c r="E372" s="508" t="str">
        <f>'SAISIE LIEUX DE VISITE'!N350</f>
        <v/>
      </c>
      <c r="F372" s="509" t="str">
        <f>'SAISIE LIEUX DE VISITE'!$B$348</f>
        <v>NR</v>
      </c>
      <c r="G372" s="728"/>
      <c r="H372" s="728"/>
    </row>
    <row r="373" spans="1:8" s="662" customFormat="1" ht="36.75" customHeight="1" x14ac:dyDescent="0.2">
      <c r="A373" s="311">
        <f>'SAISIE LIEUX DE VISITE'!J377</f>
        <v>326</v>
      </c>
      <c r="B373" s="515" t="str">
        <f>'SAISIE LIEUX DE VISITE'!K377</f>
        <v>Le restaurant mets à disposition des familles au moins une chaise haute ou un réhausseur propre et en bon état</v>
      </c>
      <c r="C373" s="311">
        <f>'SAISIE LIEUX DE VISITE'!L377</f>
        <v>1</v>
      </c>
      <c r="D373" s="507" t="str">
        <f>'SAISIE LIEUX DE VISITE'!M377</f>
        <v>OUI</v>
      </c>
      <c r="E373" s="508" t="str">
        <f>'SAISIE LIEUX DE VISITE'!N377</f>
        <v/>
      </c>
      <c r="F373" s="509" t="str">
        <f>'SAISIE LIEUX DE VISITE'!$B$348</f>
        <v>NR</v>
      </c>
      <c r="G373" s="728"/>
      <c r="H373" s="728"/>
    </row>
    <row r="374" spans="1:8" ht="31.5" x14ac:dyDescent="0.2">
      <c r="A374" s="311">
        <f>'SAISIE LIEUX DE VISITE'!J383</f>
        <v>331</v>
      </c>
      <c r="B374" s="528" t="str">
        <f>'SAISIE LIEUX DE VISITE'!K383</f>
        <v>La présentation de l'entrée est appétissante, les quantités de l'entrée sont bien proportionnées. Elle est à bonne température et savoureuse.</v>
      </c>
      <c r="C374" s="511">
        <f>'SAISIE LIEUX DE VISITE'!L383</f>
        <v>3</v>
      </c>
      <c r="D374" s="507" t="str">
        <f>'SAISIE LIEUX DE VISITE'!M383</f>
        <v>Très Satisfaisant</v>
      </c>
      <c r="E374" s="508" t="str">
        <f>'SAISIE LIEUX DE VISITE'!N383</f>
        <v/>
      </c>
      <c r="F374" s="509" t="str">
        <f>'SAISIE LIEUX DE VISITE'!B383</f>
        <v>NR</v>
      </c>
      <c r="G374" s="510"/>
      <c r="H374" s="510"/>
    </row>
    <row r="375" spans="1:8" ht="15.75" x14ac:dyDescent="0.2">
      <c r="A375" s="311">
        <f>'SAISIE LIEUX DE VISITE'!J384</f>
        <v>332</v>
      </c>
      <c r="B375" s="515" t="str">
        <f>'SAISIE LIEUX DE VISITE'!K384</f>
        <v>La présentation du plat est harmonieuse et appétissante.</v>
      </c>
      <c r="C375" s="511">
        <f>'SAISIE LIEUX DE VISITE'!L384</f>
        <v>3</v>
      </c>
      <c r="D375" s="507" t="str">
        <f>'SAISIE LIEUX DE VISITE'!M384</f>
        <v>Très Satisfaisant</v>
      </c>
      <c r="E375" s="508" t="str">
        <f>'SAISIE LIEUX DE VISITE'!N384</f>
        <v/>
      </c>
      <c r="F375" s="509" t="str">
        <f>'SAISIE LIEUX DE VISITE'!B384</f>
        <v>NR</v>
      </c>
      <c r="G375" s="510"/>
      <c r="H375" s="510"/>
    </row>
    <row r="376" spans="1:8" ht="47.25" x14ac:dyDescent="0.2">
      <c r="A376" s="311">
        <f>'SAISIE LIEUX DE VISITE'!J385</f>
        <v>333</v>
      </c>
      <c r="B376" s="528" t="str">
        <f>'SAISIE LIEUX DE VISITE'!K385</f>
        <v>La présentation du plateau et/ou de l'assiette de fromages et/ou du dessert est appétissante, les quantités sont bien proportionnées. Les fromages et/ou les desserts sont à bonne température et savoureux.</v>
      </c>
      <c r="C376" s="511">
        <f>'SAISIE LIEUX DE VISITE'!L385</f>
        <v>3</v>
      </c>
      <c r="D376" s="507" t="str">
        <f>'SAISIE LIEUX DE VISITE'!M385</f>
        <v>Très Satisfaisant</v>
      </c>
      <c r="E376" s="508" t="str">
        <f>'SAISIE LIEUX DE VISITE'!N385</f>
        <v/>
      </c>
      <c r="F376" s="509" t="str">
        <f>'SAISIE LIEUX DE VISITE'!B385</f>
        <v>NR</v>
      </c>
      <c r="G376" s="510"/>
      <c r="H376" s="510"/>
    </row>
    <row r="377" spans="1:8" ht="31.5" x14ac:dyDescent="0.2">
      <c r="A377" s="311">
        <f>'SAISIE LIEUX DE VISITE'!J386</f>
        <v>334</v>
      </c>
      <c r="B377" s="515" t="str">
        <f>'SAISIE LIEUX DE VISITE'!K386</f>
        <v>La boisson chaude est à bonne température et savoureuse. Le café est servi avec un accompagnement.</v>
      </c>
      <c r="C377" s="511">
        <f>'SAISIE LIEUX DE VISITE'!L386</f>
        <v>1</v>
      </c>
      <c r="D377" s="507" t="str">
        <f>'SAISIE LIEUX DE VISITE'!M386</f>
        <v>Très Satisfaisant</v>
      </c>
      <c r="E377" s="508" t="str">
        <f>'SAISIE LIEUX DE VISITE'!N386</f>
        <v/>
      </c>
      <c r="F377" s="509" t="str">
        <f>'SAISIE LIEUX DE VISITE'!B386</f>
        <v>NR</v>
      </c>
      <c r="G377" s="510"/>
      <c r="H377" s="510"/>
    </row>
    <row r="378" spans="1:8" ht="15.75" x14ac:dyDescent="0.2">
      <c r="A378" s="311">
        <f>'SAISIE LIEUX DE VISITE'!J388</f>
        <v>335</v>
      </c>
      <c r="B378" s="506" t="str">
        <f>'SAISIE LIEUX DE VISITE'!K388</f>
        <v>Des sanitaires dédiés à la restauration traditionnelle sont disponibles.</v>
      </c>
      <c r="C378" s="311">
        <f>'SAISIE LIEUX DE VISITE'!L388</f>
        <v>3</v>
      </c>
      <c r="D378" s="518" t="str">
        <f>'SAISIE LIEUX DE VISITE'!M388</f>
        <v>OUI</v>
      </c>
      <c r="E378" s="508" t="str">
        <f>'SAISIE LIEUX DE VISITE'!N388</f>
        <v/>
      </c>
      <c r="F378" s="509" t="str">
        <f>'SAISIE LIEUX DE VISITE'!$B$388</f>
        <v>NR</v>
      </c>
      <c r="G378" s="510"/>
      <c r="H378" s="510"/>
    </row>
    <row r="379" spans="1:8" ht="31.5" x14ac:dyDescent="0.2">
      <c r="A379" s="311">
        <f>'SAISIE LIEUX DE VISITE'!J399</f>
        <v>344</v>
      </c>
      <c r="B379" s="506" t="str">
        <f>'SAISIE LIEUX DE VISITE'!K399</f>
        <v>L'établissement prend connaissance des avis des consommateurs sur au moins 1 site.</v>
      </c>
      <c r="C379" s="511">
        <f>'SAISIE LIEUX DE VISITE'!L399</f>
        <v>1</v>
      </c>
      <c r="D379" s="507" t="str">
        <f>'SAISIE LIEUX DE VISITE'!M399</f>
        <v>OUI</v>
      </c>
      <c r="E379" s="508">
        <f>'SAISIE LIEUX DE VISITE'!N399</f>
        <v>0</v>
      </c>
      <c r="F379" s="512" t="str">
        <f>'SAISIE LIEUX DE VISITE'!B399</f>
        <v>NR</v>
      </c>
      <c r="G379" s="510"/>
      <c r="H379" s="510"/>
    </row>
    <row r="380" spans="1:8" ht="31.5" x14ac:dyDescent="0.2">
      <c r="A380" s="311">
        <f>'SAISIE LIEUX DE VISITE'!J400</f>
        <v>345</v>
      </c>
      <c r="B380" s="506" t="str">
        <f>'SAISIE LIEUX DE VISITE'!K400</f>
        <v>L'établissement a mis en place un système d'alerte pour être informé des avis de consommateurs.</v>
      </c>
      <c r="C380" s="511">
        <f>'SAISIE LIEUX DE VISITE'!L400</f>
        <v>1</v>
      </c>
      <c r="D380" s="507" t="str">
        <f>'SAISIE LIEUX DE VISITE'!M400</f>
        <v>OUI</v>
      </c>
      <c r="E380" s="508">
        <f>'SAISIE LIEUX DE VISITE'!N400</f>
        <v>0</v>
      </c>
      <c r="F380" s="512" t="str">
        <f>'SAISIE LIEUX DE VISITE'!B400</f>
        <v>R</v>
      </c>
      <c r="G380" s="510"/>
      <c r="H380" s="510"/>
    </row>
    <row r="381" spans="1:8" ht="15.75" x14ac:dyDescent="0.2">
      <c r="A381" s="311">
        <f>'SAISIE LIEUX DE VISITE'!J401</f>
        <v>346</v>
      </c>
      <c r="B381" s="506" t="str">
        <f>'SAISIE LIEUX DE VISITE'!K401</f>
        <v>L'établissement exerce son droit de réponse aux avis de consommateurs</v>
      </c>
      <c r="C381" s="511">
        <f>'SAISIE LIEUX DE VISITE'!L401</f>
        <v>1</v>
      </c>
      <c r="D381" s="507" t="str">
        <f>'SAISIE LIEUX DE VISITE'!M401</f>
        <v>OUI</v>
      </c>
      <c r="E381" s="508">
        <f>'SAISIE LIEUX DE VISITE'!N401</f>
        <v>0</v>
      </c>
      <c r="F381" s="512" t="str">
        <f>'SAISIE LIEUX DE VISITE'!B401</f>
        <v>NR</v>
      </c>
      <c r="G381" s="510"/>
      <c r="H381" s="510"/>
    </row>
    <row r="382" spans="1:8" ht="15.75" x14ac:dyDescent="0.2">
      <c r="A382" s="311">
        <f>'SAISIE LIEUX DE VISITE'!J402</f>
        <v>347</v>
      </c>
      <c r="B382" s="506" t="str">
        <f>'SAISIE LIEUX DE VISITE'!K402</f>
        <v>La réponse apportée par l'établissement est constructive.</v>
      </c>
      <c r="C382" s="511">
        <f>'SAISIE LIEUX DE VISITE'!L402</f>
        <v>1</v>
      </c>
      <c r="D382" s="507" t="str">
        <f>'SAISIE LIEUX DE VISITE'!M402</f>
        <v>OUI</v>
      </c>
      <c r="E382" s="508">
        <f>'SAISIE LIEUX DE VISITE'!N402</f>
        <v>0</v>
      </c>
      <c r="F382" s="512" t="str">
        <f>'SAISIE LIEUX DE VISITE'!B402</f>
        <v>NR</v>
      </c>
      <c r="G382" s="510"/>
      <c r="H382" s="510"/>
    </row>
    <row r="383" spans="1:8" ht="47.25" x14ac:dyDescent="0.2">
      <c r="A383" s="311">
        <f>'SAISIE LIEUX DE VISITE'!J404</f>
        <v>348</v>
      </c>
      <c r="B383" s="506" t="str">
        <f>'SAISIE LIEUX DE VISITE'!K404</f>
        <v>En fin de visite guidée, le guide remet le questionnaire de satisfaction et/ou indique au visiteur la possibilité de faire part de sa satisfaction (questionnaire papier ou numérique).</v>
      </c>
      <c r="C383" s="511">
        <f>'SAISIE LIEUX DE VISITE'!L404</f>
        <v>3</v>
      </c>
      <c r="D383" s="507" t="str">
        <f>'SAISIE LIEUX DE VISITE'!M404</f>
        <v>OUI</v>
      </c>
      <c r="E383" s="508">
        <f>'SAISIE LIEUX DE VISITE'!N404</f>
        <v>0</v>
      </c>
      <c r="F383" s="509" t="str">
        <f>'SAISIE LIEUX DE VISITE'!B404</f>
        <v>NR</v>
      </c>
      <c r="G383" s="510"/>
      <c r="H383" s="510"/>
    </row>
    <row r="384" spans="1:8" ht="31.5" x14ac:dyDescent="0.2">
      <c r="A384" s="311">
        <f>'SAISIE LIEUX DE VISITE'!J405</f>
        <v>349</v>
      </c>
      <c r="B384" s="515" t="str">
        <f>'SAISIE LIEUX DE VISITE'!K405</f>
        <v>Le questionnaire de satisfaction est disponible dans un endroit de passage du visiteur au moment de son départ.</v>
      </c>
      <c r="C384" s="311">
        <f>'SAISIE LIEUX DE VISITE'!L405</f>
        <v>3</v>
      </c>
      <c r="D384" s="507" t="str">
        <f>'SAISIE LIEUX DE VISITE'!M405</f>
        <v>OUI</v>
      </c>
      <c r="E384" s="508">
        <f>'SAISIE LIEUX DE VISITE'!N405</f>
        <v>0</v>
      </c>
      <c r="F384" s="509" t="str">
        <f>'SAISIE LIEUX DE VISITE'!B405</f>
        <v>R</v>
      </c>
      <c r="G384" s="510"/>
      <c r="H384" s="510"/>
    </row>
    <row r="385" spans="1:8" ht="15.75" x14ac:dyDescent="0.2">
      <c r="A385" s="311">
        <f>'SAISIE LIEUX DE VISITE'!J406</f>
        <v>350</v>
      </c>
      <c r="B385" s="515" t="str">
        <f>'SAISIE LIEUX DE VISITE'!K406</f>
        <v>Le questionnaire de satisfaction est traduit dans une langue étrangère.</v>
      </c>
      <c r="C385" s="511">
        <f>'SAISIE LIEUX DE VISITE'!L406</f>
        <v>3</v>
      </c>
      <c r="D385" s="507" t="str">
        <f>'SAISIE LIEUX DE VISITE'!M406</f>
        <v>OUI</v>
      </c>
      <c r="E385" s="508">
        <f>'SAISIE LIEUX DE VISITE'!N406</f>
        <v>0</v>
      </c>
      <c r="F385" s="509" t="str">
        <f>'SAISIE LIEUX DE VISITE'!B406</f>
        <v>R</v>
      </c>
      <c r="G385" s="510"/>
      <c r="H385" s="510"/>
    </row>
    <row r="386" spans="1:8" ht="15.75" x14ac:dyDescent="0.2">
      <c r="A386" s="311">
        <f>'SAISIE LIEUX DE VISITE'!J407</f>
        <v>351</v>
      </c>
      <c r="B386" s="515" t="str">
        <f>'SAISIE LIEUX DE VISITE'!K407</f>
        <v>Le questionnaire de satisfaction est traduit dans une deuxième langue étrangère.</v>
      </c>
      <c r="C386" s="511">
        <f>'SAISIE LIEUX DE VISITE'!L407</f>
        <v>3</v>
      </c>
      <c r="D386" s="507" t="str">
        <f>'SAISIE LIEUX DE VISITE'!M407</f>
        <v>OUI</v>
      </c>
      <c r="E386" s="508">
        <f>'SAISIE LIEUX DE VISITE'!N407</f>
        <v>0</v>
      </c>
      <c r="F386" s="509" t="str">
        <f>'SAISIE LIEUX DE VISITE'!B407</f>
        <v>R</v>
      </c>
      <c r="G386" s="510"/>
      <c r="H386" s="510"/>
    </row>
    <row r="387" spans="1:8" ht="31.5" x14ac:dyDescent="0.2">
      <c r="A387" s="311">
        <f>'SAISIE LIEUX DE VISITE'!J408</f>
        <v>352</v>
      </c>
      <c r="B387" s="525" t="str">
        <f>'SAISIE LIEUX DE VISITE'!K408</f>
        <v>L'établissement apporte une réponse aux enquêtes de satisfaction mentionnant une insatisfaction notable et la traite comme une réclamation.</v>
      </c>
      <c r="C387" s="311">
        <f>'SAISIE LIEUX DE VISITE'!L408</f>
        <v>3</v>
      </c>
      <c r="D387" s="507" t="str">
        <f>'SAISIE LIEUX DE VISITE'!M408</f>
        <v>OUI</v>
      </c>
      <c r="E387" s="508">
        <f>'SAISIE LIEUX DE VISITE'!N408</f>
        <v>0</v>
      </c>
      <c r="F387" s="512" t="str">
        <f>'SAISIE LIEUX DE VISITE'!B408</f>
        <v>NR</v>
      </c>
      <c r="G387" s="510"/>
      <c r="H387" s="510"/>
    </row>
    <row r="388" spans="1:8" ht="15.75" x14ac:dyDescent="0.2">
      <c r="A388" s="311">
        <f>'SAISIE LIEUX DE VISITE'!J409</f>
        <v>353</v>
      </c>
      <c r="B388" s="525" t="str">
        <f>'SAISIE LIEUX DE VISITE'!K409</f>
        <v>Les questionnaires et les enquêtes de satisfaction sont archivés.</v>
      </c>
      <c r="C388" s="311">
        <f>'SAISIE LIEUX DE VISITE'!L409</f>
        <v>1</v>
      </c>
      <c r="D388" s="507" t="str">
        <f>'SAISIE LIEUX DE VISITE'!M409</f>
        <v>OUI</v>
      </c>
      <c r="E388" s="529">
        <f>'SAISIE LIEUX DE VISITE'!N409</f>
        <v>0</v>
      </c>
      <c r="F388" s="512" t="str">
        <f>'SAISIE LIEUX DE VISITE'!B409</f>
        <v>NR</v>
      </c>
      <c r="G388" s="510"/>
      <c r="H388" s="510"/>
    </row>
    <row r="389" spans="1:8" ht="31.5" x14ac:dyDescent="0.2">
      <c r="A389" s="311">
        <f>'SAISIE LIEUX DE VISITE'!J410</f>
        <v>354</v>
      </c>
      <c r="B389" s="506" t="str">
        <f>'SAISIE LIEUX DE VISITE'!K410</f>
        <v xml:space="preserve">Si un plan d'actions a été établi suite au pré-audit ou à l'audit précédent, celui-ci a été complété. </v>
      </c>
      <c r="C389" s="511">
        <f>'SAISIE LIEUX DE VISITE'!L410</f>
        <v>1</v>
      </c>
      <c r="D389" s="507" t="str">
        <f>'SAISIE LIEUX DE VISITE'!M410</f>
        <v>OUI</v>
      </c>
      <c r="E389" s="508">
        <f>'SAISIE LIEUX DE VISITE'!N410</f>
        <v>0</v>
      </c>
      <c r="F389" s="512" t="str">
        <f>'SAISIE LIEUX DE VISITE'!B410</f>
        <v>R</v>
      </c>
      <c r="G389" s="510"/>
      <c r="H389" s="510"/>
    </row>
    <row r="390" spans="1:8" ht="15.75" x14ac:dyDescent="0.2">
      <c r="A390" s="311">
        <f>'SAISIE LIEUX DE VISITE'!J412</f>
        <v>355</v>
      </c>
      <c r="B390" s="506" t="str">
        <f>'SAISIE LIEUX DE VISITE'!K412</f>
        <v xml:space="preserve">L’établissement a formalisé une procédure écrite pour le suivi des réclamations </v>
      </c>
      <c r="C390" s="511">
        <f>'SAISIE LIEUX DE VISITE'!L412</f>
        <v>3</v>
      </c>
      <c r="D390" s="507" t="str">
        <f>'SAISIE LIEUX DE VISITE'!M412</f>
        <v>OUI</v>
      </c>
      <c r="E390" s="508">
        <f>'SAISIE LIEUX DE VISITE'!N412</f>
        <v>0</v>
      </c>
      <c r="F390" s="512" t="str">
        <f>'SAISIE LIEUX DE VISITE'!B412</f>
        <v>R</v>
      </c>
      <c r="G390" s="510"/>
      <c r="H390" s="510"/>
    </row>
    <row r="391" spans="1:8" ht="31.5" x14ac:dyDescent="0.2">
      <c r="A391" s="311">
        <f>'SAISIE LIEUX DE VISITE'!J413</f>
        <v>356</v>
      </c>
      <c r="B391" s="506" t="str">
        <f>'SAISIE LIEUX DE VISITE'!K413</f>
        <v>L’établissement archive l'ensemble des réclamations dans un classeur dédié avec un tableau de suivi.</v>
      </c>
      <c r="C391" s="511">
        <f>'SAISIE LIEUX DE VISITE'!L413</f>
        <v>1</v>
      </c>
      <c r="D391" s="518" t="str">
        <f>'SAISIE LIEUX DE VISITE'!M413</f>
        <v>OUI</v>
      </c>
      <c r="E391" s="508">
        <f>'SAISIE LIEUX DE VISITE'!N413</f>
        <v>0</v>
      </c>
      <c r="F391" s="512" t="str">
        <f>'SAISIE LIEUX DE VISITE'!B413</f>
        <v>NR</v>
      </c>
      <c r="G391" s="510"/>
      <c r="H391" s="510"/>
    </row>
    <row r="392" spans="1:8" ht="15.75" x14ac:dyDescent="0.2">
      <c r="A392" s="311">
        <f>'SAISIE LIEUX DE VISITE'!J414</f>
        <v>357</v>
      </c>
      <c r="B392" s="525" t="str">
        <f>'SAISIE LIEUX DE VISITE'!K414</f>
        <v>L'établissement dispose d'un courrier type de prise en compte d'une réclamation</v>
      </c>
      <c r="C392" s="511">
        <f>'SAISIE LIEUX DE VISITE'!L414</f>
        <v>1</v>
      </c>
      <c r="D392" s="518" t="str">
        <f>'SAISIE LIEUX DE VISITE'!M414</f>
        <v>OUI</v>
      </c>
      <c r="E392" s="508">
        <f>'SAISIE LIEUX DE VISITE'!N414</f>
        <v>0</v>
      </c>
      <c r="F392" s="512" t="str">
        <f>'SAISIE LIEUX DE VISITE'!B414</f>
        <v>R</v>
      </c>
      <c r="G392" s="510"/>
      <c r="H392" s="510"/>
    </row>
    <row r="393" spans="1:8" ht="15.75" x14ac:dyDescent="0.2">
      <c r="A393" s="311">
        <f>'SAISIE LIEUX DE VISITE'!J415</f>
        <v>358</v>
      </c>
      <c r="B393" s="526" t="str">
        <f>'SAISIE LIEUX DE VISITE'!K415</f>
        <v>L'établissement accuse réception des réclamations dans un délai de 72h et répond dans un délai maximum de 15 jours.</v>
      </c>
      <c r="C393" s="511">
        <f>'SAISIE LIEUX DE VISITE'!L415</f>
        <v>3</v>
      </c>
      <c r="D393" s="518" t="str">
        <f>'SAISIE LIEUX DE VISITE'!M415</f>
        <v>OUI</v>
      </c>
      <c r="E393" s="508">
        <f>'SAISIE LIEUX DE VISITE'!N415</f>
        <v>0</v>
      </c>
      <c r="F393" s="512" t="str">
        <f>'SAISIE LIEUX DE VISITE'!B415</f>
        <v>NR</v>
      </c>
      <c r="G393" s="510"/>
      <c r="H393" s="510"/>
    </row>
    <row r="394" spans="1:8" ht="15.75" x14ac:dyDescent="0.2">
      <c r="A394" s="311">
        <f>'SAISIE LIEUX DE VISITE'!J416</f>
        <v>359</v>
      </c>
      <c r="B394" s="525" t="str">
        <f>'SAISIE LIEUX DE VISITE'!K416</f>
        <v>Les réponses aux réclamations sont personnalisées et constructives.</v>
      </c>
      <c r="C394" s="511">
        <f>'SAISIE LIEUX DE VISITE'!L416</f>
        <v>1</v>
      </c>
      <c r="D394" s="518" t="str">
        <f>'SAISIE LIEUX DE VISITE'!M416</f>
        <v>OUI</v>
      </c>
      <c r="E394" s="508">
        <f>'SAISIE LIEUX DE VISITE'!N416</f>
        <v>0</v>
      </c>
      <c r="F394" s="512" t="str">
        <f>'SAISIE LIEUX DE VISITE'!B416</f>
        <v>NR</v>
      </c>
      <c r="G394" s="510"/>
      <c r="H394" s="510"/>
    </row>
    <row r="395" spans="1:8" ht="15.75" x14ac:dyDescent="0.2">
      <c r="A395" s="311">
        <f>'SAISIE LIEUX DE VISITE'!J418</f>
        <v>360</v>
      </c>
      <c r="B395" s="525" t="str">
        <f>'SAISIE LIEUX DE VISITE'!K418</f>
        <v>Un référent qualité est identifié dans l'établissement.</v>
      </c>
      <c r="C395" s="511">
        <f>'SAISIE LIEUX DE VISITE'!L418</f>
        <v>1</v>
      </c>
      <c r="D395" s="518" t="str">
        <f>'SAISIE LIEUX DE VISITE'!M418</f>
        <v>OUI</v>
      </c>
      <c r="E395" s="508">
        <f>'SAISIE LIEUX DE VISITE'!N418</f>
        <v>0</v>
      </c>
      <c r="F395" s="512" t="str">
        <f>'SAISIE LIEUX DE VISITE'!B418</f>
        <v>R</v>
      </c>
      <c r="G395" s="510"/>
      <c r="H395" s="510"/>
    </row>
    <row r="396" spans="1:8" ht="15.75" x14ac:dyDescent="0.2">
      <c r="A396" s="311">
        <f>'SAISIE LIEUX DE VISITE'!J419</f>
        <v>361</v>
      </c>
      <c r="B396" s="526" t="str">
        <f>'SAISIE LIEUX DE VISITE'!K419</f>
        <v>L'écoute client est analysée</v>
      </c>
      <c r="C396" s="511">
        <f>'SAISIE LIEUX DE VISITE'!L419</f>
        <v>1</v>
      </c>
      <c r="D396" s="518" t="str">
        <f>'SAISIE LIEUX DE VISITE'!M419</f>
        <v>OUI</v>
      </c>
      <c r="E396" s="508">
        <f>'SAISIE LIEUX DE VISITE'!N419</f>
        <v>0</v>
      </c>
      <c r="F396" s="512" t="str">
        <f>'SAISIE LIEUX DE VISITE'!B419</f>
        <v>R</v>
      </c>
      <c r="G396" s="510"/>
      <c r="H396" s="510"/>
    </row>
    <row r="397" spans="1:8" ht="15.75" x14ac:dyDescent="0.2">
      <c r="A397" s="311">
        <f>'SAISIE LIEUX DE VISITE'!J420</f>
        <v>362</v>
      </c>
      <c r="B397" s="526" t="str">
        <f>'SAISIE LIEUX DE VISITE'!K420</f>
        <v>Le site a une connaissance fine de ses publics et met en œuvre un outil de comptage des visiteurs.</v>
      </c>
      <c r="C397" s="511">
        <f>'SAISIE LIEUX DE VISITE'!L420</f>
        <v>1</v>
      </c>
      <c r="D397" s="518" t="str">
        <f>'SAISIE LIEUX DE VISITE'!M420</f>
        <v>OUI</v>
      </c>
      <c r="E397" s="508">
        <f>'SAISIE LIEUX DE VISITE'!N420</f>
        <v>0</v>
      </c>
      <c r="F397" s="512" t="str">
        <f>'SAISIE LIEUX DE VISITE'!B420</f>
        <v>NR</v>
      </c>
      <c r="G397" s="510"/>
      <c r="H397" s="510"/>
    </row>
    <row r="398" spans="1:8" ht="15.75" x14ac:dyDescent="0.2">
      <c r="A398" s="311">
        <f>'SAISIE LIEUX DE VISITE'!J454</f>
        <v>389</v>
      </c>
      <c r="B398" s="506" t="str">
        <f>'SAISIE LIEUX DE VISITE'!K454</f>
        <v>Il y a une identification des besoins de formation et des compétences.</v>
      </c>
      <c r="C398" s="530">
        <f>'SAISIE LIEUX DE VISITE'!L454</f>
        <v>1</v>
      </c>
      <c r="D398" s="507" t="str">
        <f>'SAISIE LIEUX DE VISITE'!M454</f>
        <v>OUI</v>
      </c>
      <c r="E398" s="531" t="str">
        <f>'SAISIE LIEUX DE VISITE'!N454</f>
        <v/>
      </c>
      <c r="F398" s="647" t="str">
        <f>'SAISIE LIEUX DE VISITE'!B454</f>
        <v>R</v>
      </c>
      <c r="G398" s="510"/>
      <c r="H398" s="510"/>
    </row>
    <row r="399" spans="1:8" ht="15.75" x14ac:dyDescent="0.2">
      <c r="A399" s="311">
        <f>'SAISIE LIEUX DE VISITE'!J455</f>
        <v>390</v>
      </c>
      <c r="B399" s="506" t="str">
        <f>'SAISIE LIEUX DE VISITE'!K455</f>
        <v>Le personnel est informé de la démarche qualité.</v>
      </c>
      <c r="C399" s="530">
        <f>'SAISIE LIEUX DE VISITE'!L455</f>
        <v>1</v>
      </c>
      <c r="D399" s="507" t="str">
        <f>'SAISIE LIEUX DE VISITE'!M455</f>
        <v>OUI</v>
      </c>
      <c r="E399" s="531" t="str">
        <f>'SAISIE LIEUX DE VISITE'!N455</f>
        <v/>
      </c>
      <c r="F399" s="647" t="str">
        <f>'SAISIE LIEUX DE VISITE'!B455</f>
        <v>R</v>
      </c>
      <c r="G399" s="510"/>
      <c r="H399" s="510"/>
    </row>
    <row r="400" spans="1:8" ht="31.5" x14ac:dyDescent="0.2">
      <c r="A400" s="311">
        <f>'SAISIE LIEUX DE VISITE'!J456</f>
        <v>391</v>
      </c>
      <c r="B400" s="506" t="str">
        <f>'SAISIE LIEUX DE VISITE'!K456</f>
        <v>Le manager s'assure que l'ensemble du personnel (y compris stagiaires et bénévoles) est informé de la démarche qualité.</v>
      </c>
      <c r="C400" s="311">
        <f>'SAISIE LIEUX DE VISITE'!L456</f>
        <v>1</v>
      </c>
      <c r="D400" s="507" t="str">
        <f>'SAISIE LIEUX DE VISITE'!M456</f>
        <v>OUI</v>
      </c>
      <c r="E400" s="531" t="str">
        <f>'SAISIE LIEUX DE VISITE'!N456</f>
        <v/>
      </c>
      <c r="F400" s="509" t="str">
        <f>'SAISIE LIEUX DE VISITE'!B456</f>
        <v>R</v>
      </c>
      <c r="G400" s="510"/>
      <c r="H400" s="510"/>
    </row>
    <row r="401" spans="1:8" ht="31.5" x14ac:dyDescent="0.2">
      <c r="A401" s="311">
        <f>'SAISIE LIEUX DE VISITE'!J457</f>
        <v>392</v>
      </c>
      <c r="B401" s="506" t="str">
        <f>'SAISIE LIEUX DE VISITE'!K457</f>
        <v>Une réunion du personnel annuelle sur le déploiement de la démarche qualité est organisée.</v>
      </c>
      <c r="C401" s="530">
        <f>'SAISIE LIEUX DE VISITE'!L457</f>
        <v>1</v>
      </c>
      <c r="D401" s="507" t="str">
        <f>'SAISIE LIEUX DE VISITE'!M457</f>
        <v>OUI</v>
      </c>
      <c r="E401" s="531" t="str">
        <f>'SAISIE LIEUX DE VISITE'!N457</f>
        <v/>
      </c>
      <c r="F401" s="509" t="str">
        <f>'SAISIE LIEUX DE VISITE'!B457</f>
        <v>R</v>
      </c>
      <c r="G401" s="510"/>
      <c r="H401" s="510"/>
    </row>
    <row r="402" spans="1:8" ht="15.75" x14ac:dyDescent="0.2">
      <c r="A402" s="311">
        <f>'SAISIE LIEUX DE VISITE'!J458</f>
        <v>393</v>
      </c>
      <c r="B402" s="506" t="str">
        <f>'SAISIE LIEUX DE VISITE'!K458</f>
        <v>Il y a une réunion de présentation de la saison et une réunion de bilan.</v>
      </c>
      <c r="C402" s="530">
        <f>'SAISIE LIEUX DE VISITE'!L458</f>
        <v>1</v>
      </c>
      <c r="D402" s="507" t="str">
        <f>'SAISIE LIEUX DE VISITE'!M458</f>
        <v>OUI</v>
      </c>
      <c r="E402" s="531" t="str">
        <f>'SAISIE LIEUX DE VISITE'!N458</f>
        <v/>
      </c>
      <c r="F402" s="647" t="str">
        <f>'SAISIE LIEUX DE VISITE'!B458</f>
        <v>R</v>
      </c>
      <c r="G402" s="510"/>
      <c r="H402" s="510"/>
    </row>
    <row r="403" spans="1:8" ht="31.5" x14ac:dyDescent="0.2">
      <c r="A403" s="311">
        <f>'SAISIE LIEUX DE VISITE'!J459</f>
        <v>394</v>
      </c>
      <c r="B403" s="506" t="str">
        <f>'SAISIE LIEUX DE VISITE'!K459</f>
        <v>Il est remis un livret d'accueil aux nouveaux embauchés. Ce livret présente les principales caractéristiques de l'entreprise et son environnement proche.</v>
      </c>
      <c r="C403" s="311">
        <f>'SAISIE LIEUX DE VISITE'!L459</f>
        <v>1</v>
      </c>
      <c r="D403" s="507" t="str">
        <f>'SAISIE LIEUX DE VISITE'!M459</f>
        <v>OUI</v>
      </c>
      <c r="E403" s="531" t="str">
        <f>'SAISIE LIEUX DE VISITE'!N459</f>
        <v/>
      </c>
      <c r="F403" s="509" t="str">
        <f>'SAISIE LIEUX DE VISITE'!B459</f>
        <v>R</v>
      </c>
      <c r="G403" s="510"/>
      <c r="H403" s="510"/>
    </row>
    <row r="404" spans="1:8" ht="15.75" x14ac:dyDescent="0.2">
      <c r="A404" s="311">
        <f>'SAISIE LIEUX DE VISITE'!J460</f>
        <v>395</v>
      </c>
      <c r="B404" s="506" t="str">
        <f>'SAISIE LIEUX DE VISITE'!K460</f>
        <v>Un plan de nettoyage et de maintenance est mis en œuvre dans l'établissement.</v>
      </c>
      <c r="C404" s="530">
        <f>'SAISIE LIEUX DE VISITE'!L460</f>
        <v>1</v>
      </c>
      <c r="D404" s="507" t="str">
        <f>'SAISIE LIEUX DE VISITE'!M460</f>
        <v>OUI</v>
      </c>
      <c r="E404" s="531" t="str">
        <f>'SAISIE LIEUX DE VISITE'!N460</f>
        <v/>
      </c>
      <c r="F404" s="509" t="str">
        <f>'SAISIE LIEUX DE VISITE'!B460</f>
        <v>R</v>
      </c>
      <c r="G404" s="510"/>
      <c r="H404" s="510"/>
    </row>
    <row r="405" spans="1:8" ht="15.75" x14ac:dyDescent="0.2">
      <c r="A405" s="311">
        <f>'SAISIE LIEUX DE VISITE'!J461</f>
        <v>396</v>
      </c>
      <c r="B405" s="506" t="str">
        <f>'SAISIE LIEUX DE VISITE'!K461</f>
        <v>Un plan d'action relatif à la démarche qualité est mis en place annuellement.</v>
      </c>
      <c r="C405" s="530">
        <f>'SAISIE LIEUX DE VISITE'!L461</f>
        <v>1</v>
      </c>
      <c r="D405" s="507" t="str">
        <f>'SAISIE LIEUX DE VISITE'!M461</f>
        <v>OUI</v>
      </c>
      <c r="E405" s="531" t="str">
        <f>'SAISIE LIEUX DE VISITE'!N461</f>
        <v/>
      </c>
      <c r="F405" s="509" t="str">
        <f>'SAISIE LIEUX DE VISITE'!B461</f>
        <v>R</v>
      </c>
      <c r="G405" s="510"/>
      <c r="H405" s="510"/>
    </row>
    <row r="406" spans="1:8" ht="15.75" x14ac:dyDescent="0.2">
      <c r="A406" s="311">
        <f>'SAISIE LIEUX DE VISITE'!J462</f>
        <v>397</v>
      </c>
      <c r="B406" s="506" t="str">
        <f>'SAISIE LIEUX DE VISITE'!K462</f>
        <v>Il y a une analyse des risques visiteurs.</v>
      </c>
      <c r="C406" s="530">
        <f>'SAISIE LIEUX DE VISITE'!L462</f>
        <v>1</v>
      </c>
      <c r="D406" s="507" t="str">
        <f>'SAISIE LIEUX DE VISITE'!M462</f>
        <v>OUI</v>
      </c>
      <c r="E406" s="531" t="str">
        <f>'SAISIE LIEUX DE VISITE'!N462</f>
        <v/>
      </c>
      <c r="F406" s="509" t="str">
        <f>'SAISIE LIEUX DE VISITE'!B462</f>
        <v>R</v>
      </c>
      <c r="G406" s="510"/>
      <c r="H406" s="510"/>
    </row>
    <row r="407" spans="1:8" ht="31.5" x14ac:dyDescent="0.2">
      <c r="A407" s="311">
        <f>'SAISIE LIEUX DE VISITE'!J463</f>
        <v>398</v>
      </c>
      <c r="B407" s="506" t="str">
        <f>'SAISIE LIEUX DE VISITE'!K463</f>
        <v>Les documents à la vue des visiteurs sont validés sous la responsabilité de la direction du Site.</v>
      </c>
      <c r="C407" s="530">
        <f>'SAISIE LIEUX DE VISITE'!L463</f>
        <v>1</v>
      </c>
      <c r="D407" s="507" t="str">
        <f>'SAISIE LIEUX DE VISITE'!M463</f>
        <v>Non Mesuré</v>
      </c>
      <c r="E407" s="508" t="str">
        <f>'SAISIE LIEUX DE VISITE'!N463</f>
        <v>Ce site n'est pas un lieu de mémoire</v>
      </c>
      <c r="F407" s="647" t="str">
        <f>'SAISIE LIEUX DE VISITE'!B463</f>
        <v>NR</v>
      </c>
      <c r="G407" s="510"/>
      <c r="H407" s="510"/>
    </row>
  </sheetData>
  <autoFilter ref="B3:H407"/>
  <sortState ref="A4:H399">
    <sortCondition ref="A243:A390"/>
  </sortState>
  <mergeCells count="1">
    <mergeCell ref="A1:H1"/>
  </mergeCells>
  <conditionalFormatting sqref="D2:D3 D76 D142">
    <cfRule type="cellIs" dxfId="102" priority="167" operator="equal">
      <formula>"Très Satisfaisant"</formula>
    </cfRule>
    <cfRule type="cellIs" dxfId="101" priority="168" operator="equal">
      <formula>"Satisfaisant"</formula>
    </cfRule>
    <cfRule type="cellIs" dxfId="100" priority="169" operator="equal">
      <formula>"Très Insatisfaisant"</formula>
    </cfRule>
    <cfRule type="cellIs" dxfId="99" priority="170" operator="equal">
      <formula>"Insatisfaisant"</formula>
    </cfRule>
    <cfRule type="cellIs" dxfId="98" priority="171" operator="equal">
      <formula>"OUI"</formula>
    </cfRule>
    <cfRule type="cellIs" dxfId="97" priority="172" operator="equal">
      <formula>"NON"</formula>
    </cfRule>
  </conditionalFormatting>
  <conditionalFormatting sqref="D77:D140 D218:D236 D4:D75 D207 D245:D371 D373:D407">
    <cfRule type="cellIs" dxfId="96" priority="164" stopIfTrue="1" operator="equal">
      <formula>"Très Insatisfaisant"</formula>
    </cfRule>
    <cfRule type="cellIs" dxfId="95" priority="165" stopIfTrue="1" operator="equal">
      <formula>"Insatisfaisant"</formula>
    </cfRule>
    <cfRule type="cellIs" dxfId="94" priority="166" stopIfTrue="1" operator="equal">
      <formula>"Satisfaisant"</formula>
    </cfRule>
  </conditionalFormatting>
  <conditionalFormatting sqref="D12:D23 D77:D97 D99:D111 D114:D129 D131:D140 D218:D236 D25:D75 D245:D266 D4:D10 D297:D338 D207">
    <cfRule type="cellIs" dxfId="93" priority="162" stopIfTrue="1" operator="equal">
      <formula>"NON"</formula>
    </cfRule>
    <cfRule type="cellIs" dxfId="92" priority="163" stopIfTrue="1" operator="equal">
      <formula>"OUI"</formula>
    </cfRule>
  </conditionalFormatting>
  <conditionalFormatting sqref="D11 D24 D72 D98:D99 D107 D112:D113 D127 D130:D132 D134:D136 D310:D317">
    <cfRule type="cellIs" dxfId="91" priority="158" stopIfTrue="1" operator="equal">
      <formula>"Très Insatisfaisant"</formula>
    </cfRule>
    <cfRule type="cellIs" dxfId="90" priority="159" stopIfTrue="1" operator="equal">
      <formula>"Insatisfaisant"</formula>
    </cfRule>
    <cfRule type="cellIs" dxfId="89" priority="160" stopIfTrue="1" operator="equal">
      <formula>"Satisfaisant"</formula>
    </cfRule>
    <cfRule type="cellIs" dxfId="88" priority="161" stopIfTrue="1" operator="equal">
      <formula>"Très Satisfaisant"</formula>
    </cfRule>
  </conditionalFormatting>
  <conditionalFormatting sqref="D143:D169">
    <cfRule type="cellIs" dxfId="87" priority="95" stopIfTrue="1" operator="equal">
      <formula>"Très Insatisfaisant"</formula>
    </cfRule>
    <cfRule type="cellIs" dxfId="86" priority="96" stopIfTrue="1" operator="equal">
      <formula>"Insatisfaisant"</formula>
    </cfRule>
    <cfRule type="cellIs" dxfId="85" priority="97" stopIfTrue="1" operator="equal">
      <formula>"Satisfaisant"</formula>
    </cfRule>
  </conditionalFormatting>
  <conditionalFormatting sqref="D143:D144 D146:D159 D161:D168">
    <cfRule type="cellIs" dxfId="84" priority="91" stopIfTrue="1" operator="equal">
      <formula>"Très Insatisfaisant"</formula>
    </cfRule>
    <cfRule type="cellIs" dxfId="83" priority="92" stopIfTrue="1" operator="equal">
      <formula>"Insatisfaisant"</formula>
    </cfRule>
    <cfRule type="cellIs" dxfId="82" priority="93" stopIfTrue="1" operator="equal">
      <formula>"Satisfaisant"</formula>
    </cfRule>
    <cfRule type="cellIs" dxfId="81" priority="94" stopIfTrue="1" operator="equal">
      <formula>"Très Satisfaisant"</formula>
    </cfRule>
  </conditionalFormatting>
  <conditionalFormatting sqref="D145 D157:D160 D165:D169">
    <cfRule type="cellIs" dxfId="80" priority="89" stopIfTrue="1" operator="equal">
      <formula>"NON"</formula>
    </cfRule>
    <cfRule type="cellIs" dxfId="79" priority="90" stopIfTrue="1" operator="equal">
      <formula>"OUI"</formula>
    </cfRule>
  </conditionalFormatting>
  <conditionalFormatting sqref="D170">
    <cfRule type="cellIs" dxfId="78" priority="83" operator="equal">
      <formula>"Très Satisfaisant"</formula>
    </cfRule>
    <cfRule type="cellIs" dxfId="77" priority="84" operator="equal">
      <formula>"Satisfaisant"</formula>
    </cfRule>
    <cfRule type="cellIs" dxfId="76" priority="85" operator="equal">
      <formula>"Très Insatisfaisant"</formula>
    </cfRule>
    <cfRule type="cellIs" dxfId="75" priority="86" operator="equal">
      <formula>"Insatisfaisant"</formula>
    </cfRule>
    <cfRule type="cellIs" dxfId="74" priority="87" operator="equal">
      <formula>"OUI"</formula>
    </cfRule>
    <cfRule type="cellIs" dxfId="73" priority="88" operator="equal">
      <formula>"NON"</formula>
    </cfRule>
  </conditionalFormatting>
  <conditionalFormatting sqref="D171:D196 E187">
    <cfRule type="cellIs" dxfId="72" priority="80" stopIfTrue="1" operator="equal">
      <formula>"Très Insatisfaisant"</formula>
    </cfRule>
    <cfRule type="cellIs" dxfId="71" priority="81" stopIfTrue="1" operator="equal">
      <formula>"Insatisfaisant"</formula>
    </cfRule>
    <cfRule type="cellIs" dxfId="70" priority="82" stopIfTrue="1" operator="equal">
      <formula>"Satisfaisant"</formula>
    </cfRule>
  </conditionalFormatting>
  <conditionalFormatting sqref="D171:D172 D174:D180 D182:D186 D188:D195">
    <cfRule type="cellIs" dxfId="69" priority="76" stopIfTrue="1" operator="equal">
      <formula>"Très Insatisfaisant"</formula>
    </cfRule>
    <cfRule type="cellIs" dxfId="68" priority="77" stopIfTrue="1" operator="equal">
      <formula>"Insatisfaisant"</formula>
    </cfRule>
    <cfRule type="cellIs" dxfId="67" priority="78" stopIfTrue="1" operator="equal">
      <formula>"Satisfaisant"</formula>
    </cfRule>
    <cfRule type="cellIs" dxfId="66" priority="79" stopIfTrue="1" operator="equal">
      <formula>"Très Satisfaisant"</formula>
    </cfRule>
  </conditionalFormatting>
  <conditionalFormatting sqref="D173 D181 D184:D188 D192:D196 E187">
    <cfRule type="cellIs" dxfId="65" priority="74" stopIfTrue="1" operator="equal">
      <formula>"NON"</formula>
    </cfRule>
    <cfRule type="cellIs" dxfId="64" priority="75" stopIfTrue="1" operator="equal">
      <formula>"OUI"</formula>
    </cfRule>
  </conditionalFormatting>
  <conditionalFormatting sqref="D197">
    <cfRule type="cellIs" dxfId="63" priority="68" operator="equal">
      <formula>"Très Satisfaisant"</formula>
    </cfRule>
    <cfRule type="cellIs" dxfId="62" priority="69" operator="equal">
      <formula>"Satisfaisant"</formula>
    </cfRule>
    <cfRule type="cellIs" dxfId="61" priority="70" operator="equal">
      <formula>"Très Insatisfaisant"</formula>
    </cfRule>
    <cfRule type="cellIs" dxfId="60" priority="71" operator="equal">
      <formula>"Insatisfaisant"</formula>
    </cfRule>
    <cfRule type="cellIs" dxfId="59" priority="72" operator="equal">
      <formula>"OUI"</formula>
    </cfRule>
    <cfRule type="cellIs" dxfId="58" priority="73" operator="equal">
      <formula>"NON"</formula>
    </cfRule>
  </conditionalFormatting>
  <conditionalFormatting sqref="D198:D206 D209:D216">
    <cfRule type="cellIs" dxfId="57" priority="65" stopIfTrue="1" operator="equal">
      <formula>"Très Insatisfaisant"</formula>
    </cfRule>
    <cfRule type="cellIs" dxfId="56" priority="66" stopIfTrue="1" operator="equal">
      <formula>"Insatisfaisant"</formula>
    </cfRule>
    <cfRule type="cellIs" dxfId="55" priority="67" stopIfTrue="1" operator="equal">
      <formula>"Satisfaisant"</formula>
    </cfRule>
  </conditionalFormatting>
  <conditionalFormatting sqref="D198:D206 D213:D216 D209:D210">
    <cfRule type="cellIs" dxfId="54" priority="63" stopIfTrue="1" operator="equal">
      <formula>"NON"</formula>
    </cfRule>
    <cfRule type="cellIs" dxfId="53" priority="64" stopIfTrue="1" operator="equal">
      <formula>"OUI"</formula>
    </cfRule>
  </conditionalFormatting>
  <conditionalFormatting sqref="D211:D214">
    <cfRule type="cellIs" dxfId="52" priority="59" stopIfTrue="1" operator="equal">
      <formula>"Très Insatisfaisant"</formula>
    </cfRule>
    <cfRule type="cellIs" dxfId="51" priority="60" stopIfTrue="1" operator="equal">
      <formula>"Insatisfaisant"</formula>
    </cfRule>
    <cfRule type="cellIs" dxfId="50" priority="61" stopIfTrue="1" operator="equal">
      <formula>"Satisfaisant"</formula>
    </cfRule>
    <cfRule type="cellIs" dxfId="49" priority="62" stopIfTrue="1" operator="equal">
      <formula>"Très Satisfaisant"</formula>
    </cfRule>
  </conditionalFormatting>
  <conditionalFormatting sqref="D217">
    <cfRule type="cellIs" dxfId="48" priority="53" operator="equal">
      <formula>"Très Satisfaisant"</formula>
    </cfRule>
    <cfRule type="cellIs" dxfId="47" priority="54" operator="equal">
      <formula>"Satisfaisant"</formula>
    </cfRule>
    <cfRule type="cellIs" dxfId="46" priority="55" operator="equal">
      <formula>"Très Insatisfaisant"</formula>
    </cfRule>
    <cfRule type="cellIs" dxfId="45" priority="56" operator="equal">
      <formula>"Insatisfaisant"</formula>
    </cfRule>
    <cfRule type="cellIs" dxfId="44" priority="57" operator="equal">
      <formula>"OUI"</formula>
    </cfRule>
    <cfRule type="cellIs" dxfId="43" priority="58" operator="equal">
      <formula>"NON"</formula>
    </cfRule>
  </conditionalFormatting>
  <conditionalFormatting sqref="D244">
    <cfRule type="cellIs" dxfId="42" priority="42" operator="equal">
      <formula>"Très Satisfaisant"</formula>
    </cfRule>
    <cfRule type="cellIs" dxfId="41" priority="43" operator="equal">
      <formula>"Satisfaisant"</formula>
    </cfRule>
    <cfRule type="cellIs" dxfId="40" priority="44" operator="equal">
      <formula>"Très Insatisfaisant"</formula>
    </cfRule>
    <cfRule type="cellIs" dxfId="39" priority="45" operator="equal">
      <formula>"Insatisfaisant"</formula>
    </cfRule>
    <cfRule type="cellIs" dxfId="38" priority="46" operator="equal">
      <formula>"OUI"</formula>
    </cfRule>
    <cfRule type="cellIs" dxfId="37" priority="47" operator="equal">
      <formula>"NON"</formula>
    </cfRule>
  </conditionalFormatting>
  <conditionalFormatting sqref="E269">
    <cfRule type="cellIs" dxfId="36" priority="39" stopIfTrue="1" operator="equal">
      <formula>"Très Insatisfaisant"</formula>
    </cfRule>
    <cfRule type="cellIs" dxfId="35" priority="40" stopIfTrue="1" operator="equal">
      <formula>"Insatisfaisant"</formula>
    </cfRule>
    <cfRule type="cellIs" dxfId="34" priority="41" stopIfTrue="1" operator="equal">
      <formula>"Satisfaisant"</formula>
    </cfRule>
  </conditionalFormatting>
  <conditionalFormatting sqref="D272 D274:D293 E269 D267:D270 D340:D371 D373:D407">
    <cfRule type="cellIs" dxfId="33" priority="37" stopIfTrue="1" operator="equal">
      <formula>"NON"</formula>
    </cfRule>
    <cfRule type="cellIs" dxfId="32" priority="38" stopIfTrue="1" operator="equal">
      <formula>"OUI"</formula>
    </cfRule>
  </conditionalFormatting>
  <conditionalFormatting sqref="D271:D273 D293:D296 D308 D339 D374:D377">
    <cfRule type="cellIs" dxfId="31" priority="33" stopIfTrue="1" operator="equal">
      <formula>"Très Insatisfaisant"</formula>
    </cfRule>
    <cfRule type="cellIs" dxfId="30" priority="34" stopIfTrue="1" operator="equal">
      <formula>"Insatisfaisant"</formula>
    </cfRule>
    <cfRule type="cellIs" dxfId="29" priority="35" stopIfTrue="1" operator="equal">
      <formula>"Satisfaisant"</formula>
    </cfRule>
    <cfRule type="cellIs" dxfId="28" priority="36" stopIfTrue="1" operator="equal">
      <formula>"Très Satisfaisant"</formula>
    </cfRule>
  </conditionalFormatting>
  <conditionalFormatting sqref="D238:D239">
    <cfRule type="cellIs" dxfId="27" priority="12" stopIfTrue="1" operator="equal">
      <formula>"Très Insatisfaisant"</formula>
    </cfRule>
    <cfRule type="cellIs" dxfId="26" priority="13" stopIfTrue="1" operator="equal">
      <formula>"Insatisfaisant"</formula>
    </cfRule>
    <cfRule type="cellIs" dxfId="25" priority="14" stopIfTrue="1" operator="equal">
      <formula>"Satisfaisant"</formula>
    </cfRule>
    <cfRule type="cellIs" dxfId="24" priority="15" stopIfTrue="1" operator="equal">
      <formula>"Très Satisfaisant"</formula>
    </cfRule>
  </conditionalFormatting>
  <conditionalFormatting sqref="D237 D240:D243">
    <cfRule type="cellIs" dxfId="23" priority="21" stopIfTrue="1" operator="equal">
      <formula>"Très Insatisfaisant"</formula>
    </cfRule>
    <cfRule type="cellIs" dxfId="22" priority="22" stopIfTrue="1" operator="equal">
      <formula>"Insatisfaisant"</formula>
    </cfRule>
    <cfRule type="cellIs" dxfId="21" priority="23" stopIfTrue="1" operator="equal">
      <formula>"Satisfaisant"</formula>
    </cfRule>
  </conditionalFormatting>
  <conditionalFormatting sqref="D237 D240:D243">
    <cfRule type="cellIs" dxfId="20" priority="19" stopIfTrue="1" operator="equal">
      <formula>"NON"</formula>
    </cfRule>
    <cfRule type="cellIs" dxfId="19" priority="20" stopIfTrue="1" operator="equal">
      <formula>"OUI"</formula>
    </cfRule>
  </conditionalFormatting>
  <conditionalFormatting sqref="D238:D239">
    <cfRule type="cellIs" dxfId="18" priority="16" stopIfTrue="1" operator="equal">
      <formula>"Très Insatisfaisant"</formula>
    </cfRule>
    <cfRule type="cellIs" dxfId="17" priority="17" stopIfTrue="1" operator="equal">
      <formula>"Insatisfaisant"</formula>
    </cfRule>
    <cfRule type="cellIs" dxfId="16" priority="18" stopIfTrue="1" operator="equal">
      <formula>"Satisfaisant"</formula>
    </cfRule>
  </conditionalFormatting>
  <conditionalFormatting sqref="D141">
    <cfRule type="cellIs" dxfId="15" priority="6" operator="equal">
      <formula>"Très Satisfaisant"</formula>
    </cfRule>
    <cfRule type="cellIs" dxfId="14" priority="7" operator="equal">
      <formula>"Satisfaisant"</formula>
    </cfRule>
    <cfRule type="cellIs" dxfId="13" priority="8" operator="equal">
      <formula>"Très Insatisfaisant"</formula>
    </cfRule>
    <cfRule type="cellIs" dxfId="12" priority="9" operator="equal">
      <formula>"Insatisfaisant"</formula>
    </cfRule>
    <cfRule type="cellIs" dxfId="11" priority="10" operator="equal">
      <formula>"OUI"</formula>
    </cfRule>
    <cfRule type="cellIs" dxfId="10" priority="11" operator="equal">
      <formula>"NON"</formula>
    </cfRule>
  </conditionalFormatting>
  <conditionalFormatting sqref="D372">
    <cfRule type="cellIs" dxfId="9" priority="3" stopIfTrue="1" operator="equal">
      <formula>"Très Insatisfaisant"</formula>
    </cfRule>
    <cfRule type="cellIs" dxfId="8" priority="4" stopIfTrue="1" operator="equal">
      <formula>"Insatisfaisant"</formula>
    </cfRule>
    <cfRule type="cellIs" dxfId="7" priority="5" stopIfTrue="1" operator="equal">
      <formula>"Satisfaisant"</formula>
    </cfRule>
  </conditionalFormatting>
  <conditionalFormatting sqref="D372">
    <cfRule type="cellIs" dxfId="3" priority="1" stopIfTrue="1" operator="equal">
      <formula>"NON"</formula>
    </cfRule>
    <cfRule type="cellIs" dxfId="2" priority="2" stopIfTrue="1" operator="equal">
      <formula>"OUI"</formula>
    </cfRule>
  </conditionalFormatting>
  <pageMargins left="0.70866141732283472" right="0.70866141732283472" top="0.74803149606299213" bottom="0.74803149606299213" header="0.31496062992125984" footer="0.31496062992125984"/>
  <pageSetup paperSize="9" scale="35" fitToHeight="3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RESULTAT GLOBAL</vt:lpstr>
      <vt:lpstr>SAISIE LIEUX DE VISITE</vt:lpstr>
      <vt:lpstr>Feuil1</vt:lpstr>
      <vt:lpstr>PLAN D'ACTIONS</vt:lpstr>
      <vt:lpstr>LISTE_1</vt:lpstr>
      <vt:lpstr>'RESULTAT GLOBAL'!Zone_d_impression</vt:lpstr>
      <vt:lpstr>'SAISIE LIEUX DE VISITE'!Zone_d_impression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FRANCOIS Celeste</cp:lastModifiedBy>
  <cp:lastPrinted>2014-06-24T10:25:27Z</cp:lastPrinted>
  <dcterms:created xsi:type="dcterms:W3CDTF">2014-02-20T06:45:35Z</dcterms:created>
  <dcterms:modified xsi:type="dcterms:W3CDTF">2016-01-22T13:14:50Z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